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和田" sheetId="2" r:id="rId1"/>
    <sheet name="绩效目标" sheetId="3" r:id="rId2"/>
  </sheets>
  <calcPr calcId="144525" concurrentCalc="0"/>
</workbook>
</file>

<file path=xl/comments1.xml><?xml version="1.0" encoding="utf-8"?>
<comments xmlns="http://schemas.openxmlformats.org/spreadsheetml/2006/main">
  <authors>
    <author>Infraware Corporation</author>
  </authors>
  <commentList>
    <comment ref="Q5" authorId="0">
      <text>
        <r>
          <rPr>
            <b/>
            <sz val="9"/>
            <color indexed="8"/>
            <rFont val="宋体"/>
            <charset val="134"/>
          </rPr>
          <t>Administrator:</t>
        </r>
        <r>
          <rPr>
            <sz val="9"/>
            <color indexed="8"/>
            <rFont val="宋体"/>
            <charset val="134"/>
          </rPr>
          <t xml:space="preserve">
</t>
        </r>
      </text>
    </comment>
    <comment ref="T50" authorId="0">
      <text>
        <r>
          <rPr>
            <sz val="9"/>
            <color indexed="8"/>
            <rFont val="宋体"/>
            <charset val="134"/>
          </rPr>
          <t>400-118-105-16</t>
        </r>
      </text>
    </comment>
    <comment ref="T51" authorId="0">
      <text>
        <r>
          <rPr>
            <sz val="9"/>
            <color indexed="8"/>
            <rFont val="宋体"/>
            <charset val="134"/>
          </rPr>
          <t>773-86</t>
        </r>
      </text>
    </comment>
    <comment ref="T52" authorId="0">
      <text>
        <r>
          <rPr>
            <sz val="9"/>
            <color indexed="8"/>
            <rFont val="宋体"/>
            <charset val="134"/>
          </rPr>
          <t>1036-850</t>
        </r>
      </text>
    </comment>
    <comment ref="T53" authorId="0">
      <text>
        <r>
          <rPr>
            <sz val="9"/>
            <color indexed="8"/>
            <rFont val="宋体"/>
            <charset val="134"/>
          </rPr>
          <t>482-40-40-110</t>
        </r>
      </text>
    </comment>
    <comment ref="AC53" authorId="0">
      <text>
        <r>
          <rPr>
            <sz val="9"/>
            <color indexed="8"/>
            <rFont val="宋体"/>
            <charset val="134"/>
          </rPr>
          <t>844-400</t>
        </r>
      </text>
    </comment>
    <comment ref="T54" authorId="0">
      <text>
        <r>
          <rPr>
            <sz val="9"/>
            <color indexed="8"/>
            <rFont val="宋体"/>
            <charset val="134"/>
          </rPr>
          <t>atmilistatur:
210-40-34</t>
        </r>
      </text>
    </comment>
    <comment ref="F71" authorId="0">
      <text>
        <r>
          <rPr>
            <sz val="9"/>
            <color indexed="8"/>
            <rFont val="宋体"/>
            <charset val="134"/>
          </rPr>
          <t>18个班，6.75平方米,810人</t>
        </r>
      </text>
    </comment>
  </commentList>
</comments>
</file>

<file path=xl/sharedStrings.xml><?xml version="1.0" encoding="utf-8"?>
<sst xmlns="http://schemas.openxmlformats.org/spreadsheetml/2006/main" count="190" uniqueCount="168">
  <si>
    <t>自治区“三区三州”教育脱贫攻坚项目资金拨付情况一览表</t>
  </si>
  <si>
    <t>序号</t>
  </si>
  <si>
    <t>学校名称</t>
  </si>
  <si>
    <t>资金总投资（万元）</t>
  </si>
  <si>
    <t>校园校舍建设（教学及辅助用房）</t>
  </si>
  <si>
    <t>附属设施建设</t>
  </si>
  <si>
    <t>设备购置资金合计</t>
  </si>
  <si>
    <t>生活设施（台、套、件、个，万元）</t>
  </si>
  <si>
    <t>课桌椅</t>
  </si>
  <si>
    <t>教学仪器</t>
  </si>
  <si>
    <t>2018年规划资金（万元）</t>
  </si>
  <si>
    <t>2019年规划资金（万元）</t>
  </si>
  <si>
    <t>2020年申请规划资金（万元）</t>
  </si>
  <si>
    <t>总拨付比例</t>
  </si>
  <si>
    <t>备注</t>
  </si>
  <si>
    <t>深塔中学</t>
  </si>
  <si>
    <t>投影仪、电脑、学科教具等</t>
  </si>
  <si>
    <t>二</t>
  </si>
  <si>
    <t>和田地区合计</t>
  </si>
  <si>
    <t>策勒县合计</t>
  </si>
  <si>
    <t>策勒县第四中学</t>
  </si>
  <si>
    <t xml:space="preserve"> </t>
  </si>
  <si>
    <t>皮山县合计</t>
  </si>
  <si>
    <t>皮山县桑株镇第一中学</t>
  </si>
  <si>
    <t>4人餐桌</t>
  </si>
  <si>
    <t>皮山县阔什塔格镇第一中学</t>
  </si>
  <si>
    <t>皮山县科克铁热克乡中学</t>
  </si>
  <si>
    <t>皮山县木吉镇中学</t>
  </si>
  <si>
    <t>墨玉县合计</t>
  </si>
  <si>
    <t>墨玉县第三中学</t>
  </si>
  <si>
    <t>4人桌</t>
  </si>
  <si>
    <t>墨玉县扎瓦乡第一中学</t>
  </si>
  <si>
    <t>墨玉县芒来乡中学</t>
  </si>
  <si>
    <t>墨玉县奎雅镇第一中学</t>
  </si>
  <si>
    <t>墨玉县喀尔赛乡第二中学</t>
  </si>
  <si>
    <t>墨玉县希望学校</t>
  </si>
  <si>
    <t>于田县合计</t>
  </si>
  <si>
    <t>于田县托格日尕孜乡中学改扩建项目</t>
  </si>
  <si>
    <t>于田县加依乡中学改扩建项目</t>
  </si>
  <si>
    <t>于田县喀尔克乡中学改扩建项目</t>
  </si>
  <si>
    <t>于田县科克亚乡中学改扩建项目</t>
  </si>
  <si>
    <t>于田县兰干乡中学改扩建项目</t>
  </si>
  <si>
    <t>于田县木尕拉镇初级中学改扩建项目</t>
  </si>
  <si>
    <t>于田县斯也克乡中学改扩建项目</t>
  </si>
  <si>
    <t>于田县英巴格乡中学改扩建项目</t>
  </si>
  <si>
    <t>于田县阿热勒乡希望学校改扩建项目</t>
  </si>
  <si>
    <t>和田市合计</t>
  </si>
  <si>
    <t>和田市肖尔巴格乡中学</t>
  </si>
  <si>
    <t>和田市古江巴格乡中学</t>
  </si>
  <si>
    <t>四人连体</t>
  </si>
  <si>
    <t>和田市吉亚乡一中</t>
  </si>
  <si>
    <t>和田市第四中学</t>
  </si>
  <si>
    <t>和田市第三中学</t>
  </si>
  <si>
    <t>和田市拉斯奎镇中学</t>
  </si>
  <si>
    <t>和田市吐沙拉乡中学</t>
  </si>
  <si>
    <t>和田县合计</t>
  </si>
  <si>
    <t>和田县巴格其镇中学</t>
  </si>
  <si>
    <t>和田县巴格其镇恰勒巴西中小学</t>
  </si>
  <si>
    <t>和田县郎如乡中学</t>
  </si>
  <si>
    <t>和田县拉依喀乡中学</t>
  </si>
  <si>
    <t>和田县罕艾日克镇中学</t>
  </si>
  <si>
    <t>和田县罕艾日克镇塔斯米其中小学</t>
  </si>
  <si>
    <t>和田县塔瓦库勒乡也克先拜巴扎中学</t>
  </si>
  <si>
    <t>和田县罕艾日克镇色日格吾依中学</t>
  </si>
  <si>
    <t>英艾日克乡中学</t>
  </si>
  <si>
    <t>洛浦县合计</t>
  </si>
  <si>
    <t>洛浦县布亚乡塔米其拉小学</t>
  </si>
  <si>
    <t>洛浦县布亚乡库尼孜亚小学</t>
  </si>
  <si>
    <t>洛浦县布亚乡东扎热提小学</t>
  </si>
  <si>
    <t>洛浦县布亚乡坎其艾日克小学</t>
  </si>
  <si>
    <t>洛浦县布亚乡塔米艾格里小学</t>
  </si>
  <si>
    <t>洛浦县布亚乡沙合里克小学</t>
  </si>
  <si>
    <t>洛浦县恰尔巴格乡吉米亚小学</t>
  </si>
  <si>
    <t>洛浦县恰尔巴格乡古勒巴格小学</t>
  </si>
  <si>
    <t>洛浦县恰尔巴格乡格加小学</t>
  </si>
  <si>
    <t>洛浦县恰尔巴格乡巴格艾日克小学</t>
  </si>
  <si>
    <t>洛浦县恰尔巴格乡库木艾日克小学</t>
  </si>
  <si>
    <t>洛浦县恰尔巴格乡卡尔克小学</t>
  </si>
  <si>
    <t>洛浦县恰尔巴格乡库木巴格学校</t>
  </si>
  <si>
    <t>洛浦县多鲁乡卡克里克小学</t>
  </si>
  <si>
    <t>阿克陶县中小学计算机设备</t>
  </si>
  <si>
    <t>200台计算机</t>
  </si>
  <si>
    <t>阿克陶县塔尔乡巴格艾格孜村教学点</t>
  </si>
  <si>
    <t>阿克陶县巴仁乡巴仁中学</t>
  </si>
  <si>
    <t>浴室改造，地面硬化，给排水工程</t>
  </si>
  <si>
    <t>阿克陶县巴仁乡也力干小学</t>
  </si>
  <si>
    <t>阿克陶县皮拉勒乡喀拉苏小学</t>
  </si>
  <si>
    <t>阿克陶县喀热开其克小学</t>
  </si>
  <si>
    <t>地面硬化，上下水，绿化，大门</t>
  </si>
  <si>
    <t>阿克陶县皮拉勒乡英阿尔帕小学</t>
  </si>
  <si>
    <t>阿克陶县昆仑佳苑搬迁点小学</t>
  </si>
  <si>
    <t>硬化、上下水、弱电、强电、围墙、值班室及大门</t>
  </si>
  <si>
    <t>4人套</t>
  </si>
  <si>
    <t>教学仪器设备1套</t>
  </si>
  <si>
    <t>阿克陶县阿克陶镇奥达艾力克小学</t>
  </si>
  <si>
    <t>填平场地、硬化、上下水、弱电、强电</t>
  </si>
  <si>
    <t>阿克陶县塔尔塔吉克民族乡小学</t>
  </si>
  <si>
    <t>阿克陶县塔尔塔吉克民族乡阿勒玛力克小学</t>
  </si>
  <si>
    <t>阿克陶县木吉乡小学</t>
  </si>
  <si>
    <t>阿克陶县阿克陶镇学校</t>
  </si>
  <si>
    <t>硬化、上下水、弱电、强电</t>
  </si>
  <si>
    <t>阿克陶县巴仁乡天山中学</t>
  </si>
  <si>
    <t>硬化、上下水、弱电、强电,供暖改造</t>
  </si>
  <si>
    <t>阿克陶县皮拉勒乡塔孜勒克小学</t>
  </si>
  <si>
    <t>阿克陶县玉麦乡库尔巴格小学</t>
  </si>
  <si>
    <t>阿克陶县皮拉勒乡阿克美其小学</t>
  </si>
  <si>
    <t>阿克陶县玉麦乡库尼萨克小学</t>
  </si>
  <si>
    <t>阿克陶县皮拉勒乡墩都拉小学</t>
  </si>
  <si>
    <t xml:space="preserve">阿克陶县塔尔乡阿库木学校 </t>
  </si>
  <si>
    <t>阿克陶县巴仁乡其克小学</t>
  </si>
  <si>
    <t>附1-3：</t>
  </si>
  <si>
    <t>中央对地方专项转移支付项目绩效目标表</t>
  </si>
  <si>
    <t>（2020年度）</t>
  </si>
  <si>
    <t>项目名称</t>
  </si>
  <si>
    <t>“三区三州”教育脱贫攻坚项目</t>
  </si>
  <si>
    <t>所属专项</t>
  </si>
  <si>
    <t>2019年新疆西藏等地区教育特殊补助专项资金</t>
  </si>
  <si>
    <t>中央主管部门</t>
  </si>
  <si>
    <t>教育部</t>
  </si>
  <si>
    <t>省级财政部门</t>
  </si>
  <si>
    <t>自治区财政厅</t>
  </si>
  <si>
    <t>省级主管部门</t>
  </si>
  <si>
    <t>自治区教育厅</t>
  </si>
  <si>
    <t>具体实施单位</t>
  </si>
  <si>
    <t>和田地区教育局</t>
  </si>
  <si>
    <t>资金情况
（万元）</t>
  </si>
  <si>
    <t xml:space="preserve"> 年度资金总额：</t>
  </si>
  <si>
    <t xml:space="preserve">    其中：财政资金</t>
  </si>
  <si>
    <t xml:space="preserve">          其他资金</t>
  </si>
  <si>
    <t>总
体
目
标</t>
  </si>
  <si>
    <t xml:space="preserve">    1.校园校舍满足基本需求：完成总规划剩余建设任务。
    2.义务教育项目学校消除大班额：通过本项目及其他项目的统筹实施，使项目学校基本消除大班额。
    3.学生宿舍、食堂、厕所、床等生活用房和生活设施满足基本需求：通过本项目及其他项目的统筹实施，本年度项目学校满足基本需求。
    4.义务教育项目学校消除20条底线：通过本项目及其他项目的统筹实施，本年度项目学校基本达到20条底线要求。
    5.义务教育项目学校均衡指标达标：通过本项目及其他项目的统筹实施，本年度项目学校基本达到均衡发展指标。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</si>
  <si>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</si>
  <si>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</si>
  <si>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</si>
  <si>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</si>
  <si>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</si>
  <si>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</si>
  <si>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</si>
  <si>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校舍建设面积</t>
  </si>
  <si>
    <r>
      <rPr>
        <sz val="11"/>
        <rFont val="Arial"/>
        <charset val="134"/>
      </rPr>
      <t>7589</t>
    </r>
    <r>
      <rPr>
        <sz val="11"/>
        <rFont val="宋体"/>
        <charset val="134"/>
      </rPr>
      <t>㎡</t>
    </r>
  </si>
  <si>
    <t>运动场建设面积</t>
  </si>
  <si>
    <t>设施设备购置金额</t>
  </si>
  <si>
    <t>教师培训人次</t>
  </si>
  <si>
    <t xml:space="preserve">  其中：普通话培训人次</t>
  </si>
  <si>
    <t>质量指标</t>
  </si>
  <si>
    <t>新建或改造校园校舍验收合格率</t>
  </si>
  <si>
    <t>购置设施设备验收合格率</t>
  </si>
  <si>
    <t>教师培训合格通过率</t>
  </si>
  <si>
    <t>——</t>
  </si>
  <si>
    <t>时效指标</t>
  </si>
  <si>
    <t>校园校舍建设按时完工率</t>
  </si>
  <si>
    <t>设施设备购置按时完成率</t>
  </si>
  <si>
    <t>教师培训计划按时执行率</t>
  </si>
  <si>
    <t>成本指标</t>
  </si>
  <si>
    <t>校园校舍建设投入与规划比较的变化比例（控制数）</t>
  </si>
  <si>
    <r>
      <rPr>
        <sz val="11"/>
        <rFont val="微软雅黑"/>
        <charset val="134"/>
      </rPr>
      <t>±</t>
    </r>
    <r>
      <rPr>
        <sz val="11"/>
        <rFont val="Arial"/>
        <charset val="134"/>
      </rPr>
      <t>10%</t>
    </r>
  </si>
  <si>
    <t>设施设备购置投入与规划比较的变化比例（控制数）</t>
  </si>
  <si>
    <t>师资培训资金投入与规划比较的变化比例（控制数）</t>
  </si>
  <si>
    <t>效益
指标</t>
  </si>
  <si>
    <t>社会效益
指标</t>
  </si>
  <si>
    <t>大班额消除程度</t>
  </si>
  <si>
    <t>项目学校覆盖范围内满足建档立卡等贫困人口教育需求程度</t>
  </si>
  <si>
    <t>满意度指标</t>
  </si>
  <si>
    <t>服务对象
满意度指标</t>
  </si>
  <si>
    <t>学生满意度</t>
  </si>
  <si>
    <r>
      <rPr>
        <sz val="11"/>
        <rFont val="宋体"/>
        <charset val="134"/>
      </rPr>
      <t>≥</t>
    </r>
    <r>
      <rPr>
        <sz val="11"/>
        <rFont val="Arial"/>
        <charset val="134"/>
      </rPr>
      <t>95%</t>
    </r>
  </si>
  <si>
    <t>家长满意度</t>
  </si>
  <si>
    <t>教师满意度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</si>
</sst>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177" formatCode="0.0000_ "/>
    <numFmt numFmtId="44" formatCode="_ &quot;￥&quot;* #,##0.00_ ;_ &quot;￥&quot;* \-#,##0.00_ ;_ &quot;￥&quot;* &quot;-&quot;??_ ;_ @_ "/>
    <numFmt numFmtId="178" formatCode="0_);[Red]\(0\)"/>
    <numFmt numFmtId="43" formatCode="_ * #,##0.00_ ;_ * \-#,##0.00_ ;_ * &quot;-&quot;??_ ;_ @_ "/>
    <numFmt numFmtId="41" formatCode="_ * #,##0_ ;_ * \-#,##0_ ;_ * &quot;-&quot;_ ;_ @_ "/>
  </numFmts>
  <fonts count="41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20"/>
      <name val="方正小标宋_GBK"/>
      <charset val="134"/>
    </font>
    <font>
      <sz val="10"/>
      <name val="宋体"/>
      <charset val="134"/>
    </font>
    <font>
      <sz val="11"/>
      <name val="Arial"/>
      <charset val="134"/>
    </font>
    <font>
      <sz val="11"/>
      <name val="微软雅黑"/>
      <charset val="134"/>
    </font>
    <font>
      <sz val="11"/>
      <color indexed="8"/>
      <name val="Arial"/>
      <charset val="0"/>
    </font>
    <font>
      <sz val="16"/>
      <color indexed="8"/>
      <name val="Arial"/>
      <charset val="0"/>
    </font>
    <font>
      <sz val="8"/>
      <color indexed="8"/>
      <name val="宋体"/>
      <charset val="134"/>
      <scheme val="minor"/>
    </font>
    <font>
      <b/>
      <sz val="8"/>
      <color indexed="8"/>
      <name val="宋体"/>
      <charset val="134"/>
      <scheme val="minor"/>
    </font>
    <font>
      <sz val="12"/>
      <color indexed="8"/>
      <name val="Arial"/>
      <charset val="0"/>
    </font>
    <font>
      <sz val="10"/>
      <color indexed="8"/>
      <name val="Arial"/>
      <charset val="0"/>
    </font>
    <font>
      <b/>
      <sz val="12"/>
      <color indexed="8"/>
      <name val="方正小标宋简体"/>
      <charset val="134"/>
    </font>
    <font>
      <sz val="8"/>
      <name val="宋体"/>
      <charset val="134"/>
      <scheme val="minor"/>
    </font>
    <font>
      <b/>
      <sz val="8"/>
      <color rgb="FF000000"/>
      <name val="宋体"/>
      <charset val="134"/>
      <scheme val="minor"/>
    </font>
    <font>
      <b/>
      <sz val="8"/>
      <name val="宋体"/>
      <charset val="134"/>
      <scheme val="minor"/>
    </font>
    <font>
      <sz val="8"/>
      <color rgb="FF000000"/>
      <name val="宋体"/>
      <charset val="134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26" fillId="5" borderId="20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0" fillId="3" borderId="16" applyNumberFormat="0" applyAlignment="0" applyProtection="0">
      <alignment vertical="center"/>
    </xf>
    <xf numFmtId="0" fontId="31" fillId="3" borderId="20" applyNumberFormat="0" applyAlignment="0" applyProtection="0">
      <alignment vertical="center"/>
    </xf>
    <xf numFmtId="0" fontId="30" fillId="11" borderId="22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51" applyFill="1" applyBorder="1" applyAlignment="1">
      <alignment vertical="center" wrapText="1"/>
    </xf>
    <xf numFmtId="0" fontId="2" fillId="0" borderId="0" xfId="51" applyFont="1" applyFill="1" applyBorder="1" applyAlignment="1">
      <alignment vertical="center" wrapText="1"/>
    </xf>
    <xf numFmtId="0" fontId="3" fillId="0" borderId="0" xfId="51" applyFont="1" applyFill="1" applyBorder="1" applyAlignment="1">
      <alignment vertical="center"/>
    </xf>
    <xf numFmtId="0" fontId="4" fillId="0" borderId="0" xfId="51" applyFont="1" applyFill="1" applyBorder="1" applyAlignment="1">
      <alignment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1" fillId="0" borderId="0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vertical="center"/>
    </xf>
    <xf numFmtId="0" fontId="2" fillId="0" borderId="1" xfId="51" applyFont="1" applyFill="1" applyBorder="1" applyAlignment="1">
      <alignment vertical="center" wrapText="1"/>
    </xf>
    <xf numFmtId="0" fontId="1" fillId="0" borderId="2" xfId="51" applyFill="1" applyBorder="1" applyAlignment="1">
      <alignment horizontal="center" vertical="center" wrapText="1"/>
    </xf>
    <xf numFmtId="0" fontId="1" fillId="0" borderId="3" xfId="51" applyFill="1" applyBorder="1" applyAlignment="1">
      <alignment horizontal="center" vertical="center" wrapText="1"/>
    </xf>
    <xf numFmtId="0" fontId="1" fillId="0" borderId="4" xfId="51" applyFont="1" applyFill="1" applyBorder="1" applyAlignment="1">
      <alignment horizontal="center" vertical="center" wrapText="1"/>
    </xf>
    <xf numFmtId="0" fontId="1" fillId="0" borderId="5" xfId="51" applyFill="1" applyBorder="1" applyAlignment="1">
      <alignment horizontal="center" vertical="center" wrapText="1"/>
    </xf>
    <xf numFmtId="0" fontId="1" fillId="0" borderId="4" xfId="51" applyFill="1" applyBorder="1" applyAlignment="1">
      <alignment horizontal="center" vertical="center" wrapText="1"/>
    </xf>
    <xf numFmtId="0" fontId="1" fillId="0" borderId="4" xfId="51" applyFont="1" applyBorder="1" applyAlignment="1">
      <alignment horizontal="center" vertical="center" wrapText="1"/>
    </xf>
    <xf numFmtId="0" fontId="1" fillId="0" borderId="6" xfId="51" applyFill="1" applyBorder="1" applyAlignment="1">
      <alignment horizontal="center" vertical="center" wrapText="1"/>
    </xf>
    <xf numFmtId="0" fontId="1" fillId="0" borderId="7" xfId="51" applyFill="1" applyBorder="1" applyAlignment="1">
      <alignment horizontal="center" vertical="center" wrapText="1"/>
    </xf>
    <xf numFmtId="0" fontId="1" fillId="0" borderId="4" xfId="51" applyFill="1" applyBorder="1" applyAlignment="1">
      <alignment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5" xfId="51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 wrapText="1"/>
    </xf>
    <xf numFmtId="0" fontId="1" fillId="0" borderId="8" xfId="51" applyFill="1" applyBorder="1" applyAlignment="1">
      <alignment horizontal="center" vertical="center" wrapText="1"/>
    </xf>
    <xf numFmtId="0" fontId="1" fillId="0" borderId="9" xfId="51" applyFill="1" applyBorder="1" applyAlignment="1">
      <alignment horizontal="center" vertical="center" wrapText="1"/>
    </xf>
    <xf numFmtId="0" fontId="1" fillId="0" borderId="10" xfId="51" applyFill="1" applyBorder="1" applyAlignment="1">
      <alignment horizontal="center" vertical="center" wrapText="1"/>
    </xf>
    <xf numFmtId="0" fontId="1" fillId="0" borderId="11" xfId="51" applyFill="1" applyBorder="1" applyAlignment="1">
      <alignment horizontal="center" vertical="center" wrapText="1"/>
    </xf>
    <xf numFmtId="0" fontId="1" fillId="0" borderId="4" xfId="51" applyFont="1" applyFill="1" applyBorder="1" applyAlignment="1">
      <alignment horizontal="left" vertical="center" wrapText="1"/>
    </xf>
    <xf numFmtId="0" fontId="1" fillId="0" borderId="12" xfId="51" applyFont="1" applyFill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center" vertical="center" wrapText="1"/>
    </xf>
    <xf numFmtId="0" fontId="1" fillId="0" borderId="6" xfId="51" applyFont="1" applyFill="1" applyBorder="1" applyAlignment="1">
      <alignment horizontal="center" vertical="center" wrapText="1"/>
    </xf>
    <xf numFmtId="0" fontId="1" fillId="0" borderId="13" xfId="51" applyFont="1" applyFill="1" applyBorder="1" applyAlignment="1">
      <alignment horizontal="center" vertical="center" wrapText="1"/>
    </xf>
    <xf numFmtId="0" fontId="1" fillId="0" borderId="7" xfId="51" applyFont="1" applyFill="1" applyBorder="1" applyAlignment="1">
      <alignment horizontal="center" vertical="center" wrapText="1"/>
    </xf>
    <xf numFmtId="0" fontId="1" fillId="0" borderId="14" xfId="51" applyFont="1" applyFill="1" applyBorder="1" applyAlignment="1">
      <alignment horizontal="center" vertical="center" wrapText="1"/>
    </xf>
    <xf numFmtId="0" fontId="6" fillId="0" borderId="15" xfId="51" applyFont="1" applyFill="1" applyBorder="1" applyAlignment="1">
      <alignment horizontal="center" vertical="center" wrapText="1"/>
    </xf>
    <xf numFmtId="0" fontId="1" fillId="0" borderId="15" xfId="51" applyFont="1" applyFill="1" applyBorder="1" applyAlignment="1">
      <alignment horizontal="center" vertical="center" wrapText="1"/>
    </xf>
    <xf numFmtId="0" fontId="1" fillId="0" borderId="10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1" xfId="5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4" xfId="5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9" fontId="7" fillId="0" borderId="4" xfId="51" applyNumberFormat="1" applyFont="1" applyBorder="1" applyAlignment="1">
      <alignment horizontal="center" vertical="center" wrapText="1"/>
    </xf>
    <xf numFmtId="9" fontId="2" fillId="0" borderId="4" xfId="51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left" vertical="center" wrapText="1"/>
    </xf>
    <xf numFmtId="178" fontId="12" fillId="2" borderId="0" xfId="0" applyNumberFormat="1" applyFont="1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178" fontId="12" fillId="0" borderId="4" xfId="0" applyNumberFormat="1" applyFont="1" applyFill="1" applyBorder="1" applyAlignment="1">
      <alignment horizontal="center" vertical="center" wrapText="1"/>
    </xf>
    <xf numFmtId="178" fontId="11" fillId="0" borderId="4" xfId="0" applyNumberFormat="1" applyFont="1" applyFill="1" applyBorder="1" applyAlignment="1">
      <alignment horizontal="center" vertical="center" wrapText="1"/>
    </xf>
    <xf numFmtId="178" fontId="11" fillId="0" borderId="4" xfId="0" applyNumberFormat="1" applyFont="1" applyFill="1" applyBorder="1" applyAlignment="1">
      <alignment horizontal="left" vertical="center" wrapText="1"/>
    </xf>
    <xf numFmtId="178" fontId="11" fillId="0" borderId="4" xfId="0" applyNumberFormat="1" applyFont="1" applyFill="1" applyBorder="1" applyAlignment="1" applyProtection="1">
      <alignment horizontal="center" vertical="center" wrapText="1"/>
    </xf>
    <xf numFmtId="178" fontId="12" fillId="2" borderId="4" xfId="0" applyNumberFormat="1" applyFont="1" applyFill="1" applyBorder="1" applyAlignment="1">
      <alignment horizontal="center" vertical="center" wrapText="1"/>
    </xf>
    <xf numFmtId="178" fontId="12" fillId="0" borderId="4" xfId="0" applyNumberFormat="1" applyFont="1" applyFill="1" applyBorder="1" applyAlignment="1">
      <alignment vertical="center" wrapText="1"/>
    </xf>
    <xf numFmtId="178" fontId="11" fillId="0" borderId="4" xfId="0" applyNumberFormat="1" applyFont="1" applyFill="1" applyBorder="1" applyAlignment="1">
      <alignment vertical="center" wrapText="1"/>
    </xf>
    <xf numFmtId="178" fontId="11" fillId="0" borderId="4" xfId="0" applyNumberFormat="1" applyFont="1" applyFill="1" applyBorder="1" applyAlignment="1" applyProtection="1">
      <alignment vertical="center" wrapText="1" readingOrder="1"/>
      <protection locked="0"/>
    </xf>
    <xf numFmtId="178" fontId="12" fillId="0" borderId="4" xfId="0" applyNumberFormat="1" applyFont="1" applyFill="1" applyBorder="1" applyAlignment="1" applyProtection="1">
      <alignment vertical="center" wrapText="1"/>
    </xf>
    <xf numFmtId="178" fontId="16" fillId="0" borderId="4" xfId="0" applyNumberFormat="1" applyFont="1" applyFill="1" applyBorder="1" applyAlignment="1">
      <alignment horizontal="center" vertical="center" wrapText="1"/>
    </xf>
    <xf numFmtId="178" fontId="16" fillId="0" borderId="4" xfId="0" applyNumberFormat="1" applyFont="1" applyFill="1" applyBorder="1" applyAlignment="1">
      <alignment vertical="center" wrapText="1"/>
    </xf>
    <xf numFmtId="178" fontId="12" fillId="0" borderId="4" xfId="0" applyNumberFormat="1" applyFont="1" applyFill="1" applyBorder="1" applyAlignment="1">
      <alignment horizontal="left" vertical="center" wrapText="1"/>
    </xf>
    <xf numFmtId="178" fontId="1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78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78" fontId="11" fillId="0" borderId="4" xfId="0" applyNumberFormat="1" applyFont="1" applyFill="1" applyBorder="1" applyAlignment="1" applyProtection="1">
      <alignment vertical="center" wrapText="1"/>
    </xf>
    <xf numFmtId="178" fontId="11" fillId="0" borderId="4" xfId="0" applyNumberFormat="1" applyFont="1" applyFill="1" applyBorder="1" applyAlignment="1" applyProtection="1">
      <alignment horizontal="left" vertical="center" wrapText="1"/>
    </xf>
    <xf numFmtId="178" fontId="16" fillId="0" borderId="4" xfId="0" applyNumberFormat="1" applyFont="1" applyFill="1" applyBorder="1" applyAlignment="1" applyProtection="1">
      <alignment horizontal="left" vertical="center" wrapText="1"/>
    </xf>
    <xf numFmtId="178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178" fontId="17" fillId="0" borderId="4" xfId="0" applyNumberFormat="1" applyFont="1" applyFill="1" applyBorder="1" applyAlignment="1">
      <alignment horizontal="center" vertical="center" wrapText="1"/>
    </xf>
    <xf numFmtId="177" fontId="17" fillId="0" borderId="4" xfId="0" applyNumberFormat="1" applyFont="1" applyFill="1" applyBorder="1" applyAlignment="1">
      <alignment horizontal="center" vertical="center" wrapText="1"/>
    </xf>
    <xf numFmtId="9" fontId="17" fillId="0" borderId="4" xfId="0" applyNumberFormat="1" applyFont="1" applyFill="1" applyBorder="1" applyAlignment="1">
      <alignment horizontal="center" vertical="center" wrapText="1"/>
    </xf>
    <xf numFmtId="178" fontId="16" fillId="0" borderId="4" xfId="36" applyNumberFormat="1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9" fontId="12" fillId="2" borderId="4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178" fontId="16" fillId="0" borderId="4" xfId="36" applyNumberFormat="1" applyFont="1" applyFill="1" applyBorder="1" applyAlignment="1">
      <alignment horizontal="center" vertical="center" wrapText="1"/>
    </xf>
    <xf numFmtId="178" fontId="16" fillId="0" borderId="2" xfId="36" applyNumberFormat="1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178" fontId="16" fillId="0" borderId="4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76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78" fontId="16" fillId="0" borderId="4" xfId="2" applyNumberFormat="1" applyFont="1" applyFill="1" applyBorder="1" applyAlignment="1">
      <alignment horizontal="center" vertical="center" wrapText="1"/>
    </xf>
    <xf numFmtId="0" fontId="16" fillId="0" borderId="4" xfId="36" applyNumberFormat="1" applyFont="1" applyFill="1" applyBorder="1" applyAlignment="1">
      <alignment horizontal="center" vertical="center" shrinkToFit="1"/>
    </xf>
  </cellXfs>
  <cellStyles count="54">
    <cellStyle name="常规" xfId="0" builtinId="0"/>
    <cellStyle name="货币[0]" xfId="1" builtinId="7"/>
    <cellStyle name="常规 116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116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10 2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84"/>
  <sheetViews>
    <sheetView tabSelected="1" workbookViewId="0">
      <selection activeCell="AI31" sqref="AI31"/>
    </sheetView>
  </sheetViews>
  <sheetFormatPr defaultColWidth="9" defaultRowHeight="24.75" customHeight="1"/>
  <cols>
    <col min="1" max="1" width="3.90833333333333" style="53" customWidth="1"/>
    <col min="2" max="2" width="17.3833333333333" style="54" customWidth="1"/>
    <col min="3" max="3" width="9.56666666666667" style="53" customWidth="1"/>
    <col min="4" max="4" width="9.5" style="53" hidden="1" customWidth="1"/>
    <col min="5" max="5" width="8.625" style="53" hidden="1" customWidth="1"/>
    <col min="6" max="6" width="8.50833333333333" style="53" hidden="1" customWidth="1"/>
    <col min="7" max="7" width="7.625" style="53" hidden="1" customWidth="1"/>
    <col min="8" max="8" width="8.50833333333333" style="53" hidden="1" customWidth="1"/>
    <col min="9" max="9" width="9.125" style="53" hidden="1" customWidth="1"/>
    <col min="10" max="10" width="8.375" style="53" hidden="1" customWidth="1"/>
    <col min="11" max="11" width="7.5" style="53" hidden="1" customWidth="1"/>
    <col min="12" max="12" width="5.875" style="53" hidden="1" customWidth="1"/>
    <col min="13" max="13" width="7.5" style="53" hidden="1" customWidth="1"/>
    <col min="14" max="14" width="7.75" style="53" hidden="1" customWidth="1"/>
    <col min="15" max="15" width="6.375" style="53" hidden="1" customWidth="1"/>
    <col min="16" max="16" width="6.875" style="53" hidden="1" customWidth="1"/>
    <col min="17" max="17" width="23.875" style="53" hidden="1" customWidth="1"/>
    <col min="18" max="18" width="8.50833333333333" style="53" hidden="1" customWidth="1"/>
    <col min="19" max="19" width="6.875" style="53" hidden="1" customWidth="1"/>
    <col min="20" max="20" width="7.75" style="53" hidden="1" customWidth="1"/>
    <col min="21" max="21" width="6.25" style="53" hidden="1" customWidth="1"/>
    <col min="22" max="22" width="7.625" style="53" hidden="1" customWidth="1"/>
    <col min="23" max="23" width="10.875" style="53" hidden="1" customWidth="1"/>
    <col min="24" max="24" width="9.375" style="53" hidden="1" customWidth="1"/>
    <col min="25" max="25" width="7.875" style="53" hidden="1" customWidth="1"/>
    <col min="26" max="26" width="6.75" style="53" hidden="1" customWidth="1"/>
    <col min="27" max="27" width="8" style="53" hidden="1" customWidth="1"/>
    <col min="28" max="28" width="6.75" style="53" hidden="1" customWidth="1"/>
    <col min="29" max="29" width="7.625" style="53" hidden="1" customWidth="1"/>
    <col min="30" max="30" width="6.25" style="53" hidden="1" customWidth="1"/>
    <col min="31" max="31" width="10.125" style="53" hidden="1" customWidth="1"/>
    <col min="32" max="32" width="22.375" style="53" hidden="1" customWidth="1"/>
    <col min="33" max="33" width="11.625" style="46" customWidth="1"/>
    <col min="34" max="34" width="11.0833333333333" style="46" customWidth="1"/>
    <col min="35" max="35" width="15" style="55" customWidth="1"/>
    <col min="36" max="36" width="8.98333333333333" style="56" customWidth="1"/>
    <col min="37" max="37" width="5.43333333333333" style="46" customWidth="1"/>
    <col min="38" max="251" width="8.98333333333333" style="46" customWidth="1"/>
    <col min="252" max="252" width="8.98333333333333" style="46"/>
    <col min="253" max="16384" width="9" style="46"/>
  </cols>
  <sheetData>
    <row r="1" s="46" customFormat="1" customHeight="1" spans="1:36">
      <c r="A1" s="53"/>
      <c r="B1" s="54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I1" s="55"/>
      <c r="AJ1" s="56"/>
    </row>
    <row r="2" s="47" customFormat="1" ht="30" customHeight="1" spans="1:37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77"/>
      <c r="AJ2" s="78"/>
      <c r="AK2" s="57"/>
    </row>
    <row r="3" s="48" customFormat="1" ht="39" customHeight="1" spans="1:37">
      <c r="A3" s="58" t="s">
        <v>1</v>
      </c>
      <c r="B3" s="58" t="s">
        <v>2</v>
      </c>
      <c r="C3" s="58" t="s">
        <v>3</v>
      </c>
      <c r="D3" s="58" t="s">
        <v>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6" t="s">
        <v>5</v>
      </c>
      <c r="Q3" s="76"/>
      <c r="R3" s="76" t="s">
        <v>6</v>
      </c>
      <c r="S3" s="76" t="s">
        <v>7</v>
      </c>
      <c r="T3" s="76"/>
      <c r="U3" s="76"/>
      <c r="V3" s="76"/>
      <c r="W3" s="76"/>
      <c r="X3" s="76"/>
      <c r="Y3" s="76"/>
      <c r="Z3" s="76"/>
      <c r="AA3" s="76"/>
      <c r="AB3" s="76"/>
      <c r="AC3" s="76" t="s">
        <v>8</v>
      </c>
      <c r="AD3" s="76"/>
      <c r="AE3" s="58" t="s">
        <v>9</v>
      </c>
      <c r="AF3" s="58"/>
      <c r="AG3" s="79" t="s">
        <v>10</v>
      </c>
      <c r="AH3" s="58" t="s">
        <v>11</v>
      </c>
      <c r="AI3" s="80" t="s">
        <v>12</v>
      </c>
      <c r="AJ3" s="81" t="s">
        <v>13</v>
      </c>
      <c r="AK3" s="58" t="s">
        <v>14</v>
      </c>
    </row>
    <row r="4" s="49" customFormat="1" ht="17" hidden="1" customHeight="1" spans="1:37">
      <c r="A4" s="59">
        <v>1</v>
      </c>
      <c r="B4" s="60" t="s">
        <v>15</v>
      </c>
      <c r="C4" s="59">
        <f t="shared" ref="C4:C8" si="0">D4+P4+R4</f>
        <v>1700</v>
      </c>
      <c r="D4" s="59">
        <v>1620</v>
      </c>
      <c r="E4" s="59">
        <v>8100</v>
      </c>
      <c r="F4" s="59">
        <v>3700</v>
      </c>
      <c r="G4" s="59">
        <v>2400</v>
      </c>
      <c r="H4" s="59">
        <v>1300</v>
      </c>
      <c r="I4" s="59">
        <v>4400</v>
      </c>
      <c r="J4" s="59">
        <v>4400</v>
      </c>
      <c r="K4" s="59"/>
      <c r="L4" s="59"/>
      <c r="M4" s="59"/>
      <c r="N4" s="59"/>
      <c r="O4" s="59"/>
      <c r="P4" s="59">
        <v>80</v>
      </c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2">
        <v>1695</v>
      </c>
      <c r="AH4" s="60"/>
      <c r="AI4" s="83"/>
      <c r="AJ4" s="84">
        <f>SUM(AG4:AH4)/C4</f>
        <v>0.997058823529412</v>
      </c>
      <c r="AK4" s="59"/>
    </row>
    <row r="5" s="49" customFormat="1" ht="17" hidden="1" customHeight="1" spans="1:37">
      <c r="A5" s="59">
        <v>2</v>
      </c>
      <c r="B5" s="60" t="s">
        <v>15</v>
      </c>
      <c r="C5" s="59">
        <f t="shared" si="0"/>
        <v>800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9"/>
      <c r="R5" s="61">
        <v>800</v>
      </c>
      <c r="S5" s="61">
        <v>448</v>
      </c>
      <c r="T5" s="61">
        <v>1050</v>
      </c>
      <c r="U5" s="61">
        <v>95</v>
      </c>
      <c r="V5" s="61">
        <v>2100</v>
      </c>
      <c r="W5" s="61">
        <v>34</v>
      </c>
      <c r="X5" s="61"/>
      <c r="Y5" s="61">
        <v>530</v>
      </c>
      <c r="Z5" s="61">
        <v>43</v>
      </c>
      <c r="AA5" s="61">
        <v>2100</v>
      </c>
      <c r="AB5" s="61">
        <v>276</v>
      </c>
      <c r="AC5" s="61">
        <v>2100</v>
      </c>
      <c r="AD5" s="61">
        <v>52</v>
      </c>
      <c r="AE5" s="61">
        <v>300</v>
      </c>
      <c r="AF5" s="61" t="s">
        <v>16</v>
      </c>
      <c r="AG5" s="60"/>
      <c r="AH5" s="59">
        <v>805</v>
      </c>
      <c r="AI5" s="83"/>
      <c r="AJ5" s="84">
        <v>1</v>
      </c>
      <c r="AK5" s="59"/>
    </row>
    <row r="6" s="50" customFormat="1" ht="17" customHeight="1" spans="1:37">
      <c r="A6" s="62" t="s">
        <v>17</v>
      </c>
      <c r="B6" s="62" t="s">
        <v>18</v>
      </c>
      <c r="C6" s="62">
        <f t="shared" ref="C6:AG6" si="1">C9+C14+C21+C31+C39+C7+C49</f>
        <v>65999.6375</v>
      </c>
      <c r="D6" s="62">
        <f t="shared" si="1"/>
        <v>63138</v>
      </c>
      <c r="E6" s="62">
        <f t="shared" si="1"/>
        <v>273505</v>
      </c>
      <c r="F6" s="62">
        <f t="shared" si="1"/>
        <v>78745</v>
      </c>
      <c r="G6" s="62">
        <f t="shared" si="1"/>
        <v>20667</v>
      </c>
      <c r="H6" s="62">
        <f t="shared" si="1"/>
        <v>58078</v>
      </c>
      <c r="I6" s="62">
        <f t="shared" si="1"/>
        <v>194864.4</v>
      </c>
      <c r="J6" s="62">
        <f t="shared" si="1"/>
        <v>171440</v>
      </c>
      <c r="K6" s="62">
        <f t="shared" si="1"/>
        <v>11940</v>
      </c>
      <c r="L6" s="62">
        <f t="shared" si="1"/>
        <v>520</v>
      </c>
      <c r="M6" s="62">
        <f t="shared" si="1"/>
        <v>6231</v>
      </c>
      <c r="N6" s="62">
        <f t="shared" si="1"/>
        <v>4093</v>
      </c>
      <c r="O6" s="62">
        <f t="shared" si="1"/>
        <v>640.4</v>
      </c>
      <c r="P6" s="62">
        <f t="shared" si="1"/>
        <v>0</v>
      </c>
      <c r="Q6" s="62">
        <f t="shared" si="1"/>
        <v>0</v>
      </c>
      <c r="R6" s="62">
        <f t="shared" si="1"/>
        <v>2861.6375</v>
      </c>
      <c r="S6" s="62">
        <f t="shared" si="1"/>
        <v>2543.5125</v>
      </c>
      <c r="T6" s="62">
        <f t="shared" si="1"/>
        <v>16150.5</v>
      </c>
      <c r="U6" s="62">
        <f t="shared" si="1"/>
        <v>1190.795</v>
      </c>
      <c r="V6" s="62">
        <f t="shared" si="1"/>
        <v>960</v>
      </c>
      <c r="W6" s="62">
        <f t="shared" si="1"/>
        <v>224.55</v>
      </c>
      <c r="X6" s="62">
        <f t="shared" si="1"/>
        <v>0</v>
      </c>
      <c r="Y6" s="62">
        <f t="shared" si="1"/>
        <v>1215</v>
      </c>
      <c r="Z6" s="62">
        <f t="shared" si="1"/>
        <v>49.55</v>
      </c>
      <c r="AA6" s="62">
        <f t="shared" si="1"/>
        <v>15867.75</v>
      </c>
      <c r="AB6" s="62">
        <f t="shared" si="1"/>
        <v>1080.2675</v>
      </c>
      <c r="AC6" s="62">
        <f t="shared" si="1"/>
        <v>12750</v>
      </c>
      <c r="AD6" s="62">
        <f t="shared" si="1"/>
        <v>318.125</v>
      </c>
      <c r="AE6" s="62">
        <f t="shared" si="1"/>
        <v>0</v>
      </c>
      <c r="AF6" s="62">
        <f t="shared" si="1"/>
        <v>0</v>
      </c>
      <c r="AG6" s="62">
        <f t="shared" si="1"/>
        <v>25193.71</v>
      </c>
      <c r="AH6" s="62">
        <f>AH7+AH9+AH14+AH21+AH31+AH39+AH49</f>
        <v>31623.535</v>
      </c>
      <c r="AI6" s="85">
        <f>AI9+AI14+AI21+AI31+AI39+AI7+AI49</f>
        <v>9181.79</v>
      </c>
      <c r="AJ6" s="86">
        <f t="shared" ref="AJ6:AJ69" si="2">SUM(AG6:AH6)/C6</f>
        <v>0.860872076759512</v>
      </c>
      <c r="AK6" s="62"/>
    </row>
    <row r="7" s="50" customFormat="1" ht="17" customHeight="1" spans="1:37">
      <c r="A7" s="58">
        <v>1</v>
      </c>
      <c r="B7" s="63" t="s">
        <v>19</v>
      </c>
      <c r="C7" s="58">
        <f t="shared" ref="C7:AI7" si="3">SUM(C8)</f>
        <v>3000</v>
      </c>
      <c r="D7" s="58">
        <f t="shared" si="3"/>
        <v>3000</v>
      </c>
      <c r="E7" s="58">
        <f t="shared" si="3"/>
        <v>15000</v>
      </c>
      <c r="F7" s="58">
        <f t="shared" si="3"/>
        <v>12000</v>
      </c>
      <c r="G7" s="58">
        <f t="shared" si="3"/>
        <v>4650</v>
      </c>
      <c r="H7" s="58">
        <f t="shared" si="3"/>
        <v>7350</v>
      </c>
      <c r="I7" s="58">
        <f t="shared" si="3"/>
        <v>3000</v>
      </c>
      <c r="J7" s="58">
        <f t="shared" si="3"/>
        <v>3000</v>
      </c>
      <c r="K7" s="58">
        <f t="shared" si="3"/>
        <v>0</v>
      </c>
      <c r="L7" s="58">
        <f t="shared" si="3"/>
        <v>0</v>
      </c>
      <c r="M7" s="58">
        <f t="shared" si="3"/>
        <v>0</v>
      </c>
      <c r="N7" s="58">
        <f t="shared" si="3"/>
        <v>0</v>
      </c>
      <c r="O7" s="58">
        <f t="shared" si="3"/>
        <v>0</v>
      </c>
      <c r="P7" s="58">
        <f t="shared" si="3"/>
        <v>0</v>
      </c>
      <c r="Q7" s="58">
        <f t="shared" si="3"/>
        <v>0</v>
      </c>
      <c r="R7" s="58">
        <f t="shared" si="3"/>
        <v>0</v>
      </c>
      <c r="S7" s="58">
        <f t="shared" si="3"/>
        <v>0</v>
      </c>
      <c r="T7" s="58">
        <f t="shared" si="3"/>
        <v>0</v>
      </c>
      <c r="U7" s="58">
        <f t="shared" si="3"/>
        <v>0</v>
      </c>
      <c r="V7" s="58">
        <f t="shared" si="3"/>
        <v>0</v>
      </c>
      <c r="W7" s="58">
        <f t="shared" si="3"/>
        <v>0</v>
      </c>
      <c r="X7" s="58">
        <f t="shared" si="3"/>
        <v>0</v>
      </c>
      <c r="Y7" s="58">
        <f t="shared" si="3"/>
        <v>0</v>
      </c>
      <c r="Z7" s="58">
        <f t="shared" si="3"/>
        <v>0</v>
      </c>
      <c r="AA7" s="58">
        <f t="shared" si="3"/>
        <v>0</v>
      </c>
      <c r="AB7" s="58">
        <f t="shared" si="3"/>
        <v>0</v>
      </c>
      <c r="AC7" s="58">
        <f t="shared" si="3"/>
        <v>0</v>
      </c>
      <c r="AD7" s="58">
        <f t="shared" si="3"/>
        <v>0</v>
      </c>
      <c r="AE7" s="58">
        <f t="shared" si="3"/>
        <v>0</v>
      </c>
      <c r="AF7" s="58">
        <f t="shared" si="3"/>
        <v>0</v>
      </c>
      <c r="AG7" s="58">
        <f t="shared" si="3"/>
        <v>585</v>
      </c>
      <c r="AH7" s="58">
        <f t="shared" si="3"/>
        <v>2415</v>
      </c>
      <c r="AI7" s="87">
        <f t="shared" si="3"/>
        <v>0</v>
      </c>
      <c r="AJ7" s="84">
        <f t="shared" si="2"/>
        <v>1</v>
      </c>
      <c r="AK7" s="58"/>
    </row>
    <row r="8" s="49" customFormat="1" ht="17" hidden="1" customHeight="1" spans="1:37">
      <c r="A8" s="59">
        <v>1</v>
      </c>
      <c r="B8" s="64" t="s">
        <v>20</v>
      </c>
      <c r="C8" s="59">
        <f t="shared" si="0"/>
        <v>3000</v>
      </c>
      <c r="D8" s="59">
        <v>3000</v>
      </c>
      <c r="E8" s="59">
        <v>15000</v>
      </c>
      <c r="F8" s="59">
        <v>12000</v>
      </c>
      <c r="G8" s="59">
        <v>4650</v>
      </c>
      <c r="H8" s="59">
        <v>7350</v>
      </c>
      <c r="I8" s="59">
        <v>3000</v>
      </c>
      <c r="J8" s="59">
        <v>3000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8">
        <v>585</v>
      </c>
      <c r="AH8" s="89">
        <v>2415</v>
      </c>
      <c r="AI8" s="90" t="s">
        <v>21</v>
      </c>
      <c r="AJ8" s="84">
        <f t="shared" si="2"/>
        <v>1</v>
      </c>
      <c r="AK8" s="59"/>
    </row>
    <row r="9" s="50" customFormat="1" ht="17" customHeight="1" spans="1:37">
      <c r="A9" s="58">
        <v>2</v>
      </c>
      <c r="B9" s="63" t="s">
        <v>22</v>
      </c>
      <c r="C9" s="58">
        <f t="shared" ref="C9:AI9" si="4">SUM(C10:C13)</f>
        <v>9159.775</v>
      </c>
      <c r="D9" s="58">
        <f t="shared" si="4"/>
        <v>8900</v>
      </c>
      <c r="E9" s="58">
        <f t="shared" si="4"/>
        <v>41907</v>
      </c>
      <c r="F9" s="58">
        <f t="shared" si="4"/>
        <v>5800</v>
      </c>
      <c r="G9" s="58">
        <f t="shared" si="4"/>
        <v>3300</v>
      </c>
      <c r="H9" s="58">
        <f t="shared" si="4"/>
        <v>2500</v>
      </c>
      <c r="I9" s="58">
        <f t="shared" si="4"/>
        <v>36107</v>
      </c>
      <c r="J9" s="58">
        <f t="shared" si="4"/>
        <v>26440</v>
      </c>
      <c r="K9" s="58">
        <f t="shared" si="4"/>
        <v>6300</v>
      </c>
      <c r="L9" s="58">
        <f t="shared" si="4"/>
        <v>420</v>
      </c>
      <c r="M9" s="58">
        <f t="shared" si="4"/>
        <v>1890</v>
      </c>
      <c r="N9" s="58">
        <f t="shared" si="4"/>
        <v>1057</v>
      </c>
      <c r="O9" s="58">
        <f t="shared" si="4"/>
        <v>0</v>
      </c>
      <c r="P9" s="58">
        <f t="shared" si="4"/>
        <v>0</v>
      </c>
      <c r="Q9" s="58">
        <f t="shared" si="4"/>
        <v>0</v>
      </c>
      <c r="R9" s="58">
        <f t="shared" si="4"/>
        <v>259.775</v>
      </c>
      <c r="S9" s="58">
        <f t="shared" si="4"/>
        <v>207</v>
      </c>
      <c r="T9" s="58">
        <f t="shared" si="4"/>
        <v>2451</v>
      </c>
      <c r="U9" s="58">
        <f t="shared" si="4"/>
        <v>164.05</v>
      </c>
      <c r="V9" s="58">
        <f t="shared" si="4"/>
        <v>200</v>
      </c>
      <c r="W9" s="58">
        <f t="shared" si="4"/>
        <v>25.85</v>
      </c>
      <c r="X9" s="58">
        <f t="shared" si="4"/>
        <v>0</v>
      </c>
      <c r="Y9" s="58">
        <f t="shared" si="4"/>
        <v>375</v>
      </c>
      <c r="Z9" s="58">
        <f t="shared" si="4"/>
        <v>18.75</v>
      </c>
      <c r="AA9" s="58">
        <f t="shared" si="4"/>
        <v>0</v>
      </c>
      <c r="AB9" s="58">
        <f t="shared" si="4"/>
        <v>0</v>
      </c>
      <c r="AC9" s="58">
        <f t="shared" si="4"/>
        <v>1167</v>
      </c>
      <c r="AD9" s="58">
        <f t="shared" si="4"/>
        <v>52.775</v>
      </c>
      <c r="AE9" s="58">
        <f t="shared" si="4"/>
        <v>0</v>
      </c>
      <c r="AF9" s="58">
        <f t="shared" si="4"/>
        <v>0</v>
      </c>
      <c r="AG9" s="58">
        <f t="shared" si="4"/>
        <v>1702</v>
      </c>
      <c r="AH9" s="58">
        <f t="shared" si="4"/>
        <v>4706.5</v>
      </c>
      <c r="AI9" s="87">
        <f t="shared" si="4"/>
        <v>2751.275</v>
      </c>
      <c r="AJ9" s="84">
        <f t="shared" si="2"/>
        <v>0.699635089289857</v>
      </c>
      <c r="AK9" s="58"/>
    </row>
    <row r="10" s="49" customFormat="1" ht="17" hidden="1" customHeight="1" spans="1:37">
      <c r="A10" s="59">
        <v>1</v>
      </c>
      <c r="B10" s="64" t="s">
        <v>23</v>
      </c>
      <c r="C10" s="59">
        <f t="shared" ref="C10:C13" si="5">D10+P10+R10</f>
        <v>2663.685</v>
      </c>
      <c r="D10" s="59">
        <v>2586</v>
      </c>
      <c r="E10" s="59">
        <f t="shared" ref="E10:E13" si="6">F10+I10</f>
        <v>10344</v>
      </c>
      <c r="F10" s="59"/>
      <c r="G10" s="61"/>
      <c r="H10" s="61"/>
      <c r="I10" s="59">
        <f t="shared" ref="I10:I13" si="7">SUM(J10:O10)</f>
        <v>10344</v>
      </c>
      <c r="J10" s="61">
        <v>7562</v>
      </c>
      <c r="K10" s="61">
        <v>1800</v>
      </c>
      <c r="L10" s="61">
        <v>100</v>
      </c>
      <c r="M10" s="61">
        <f>1500*0.3</f>
        <v>450</v>
      </c>
      <c r="N10" s="61">
        <v>432</v>
      </c>
      <c r="O10" s="61"/>
      <c r="P10" s="61"/>
      <c r="Q10" s="59"/>
      <c r="R10" s="59">
        <f t="shared" ref="R10:R13" si="8">S10+AD10+AE10</f>
        <v>77.685</v>
      </c>
      <c r="S10" s="59">
        <v>60</v>
      </c>
      <c r="T10" s="59">
        <v>500</v>
      </c>
      <c r="U10" s="59">
        <f t="shared" ref="U10:U12" si="9">T10*0.07</f>
        <v>35</v>
      </c>
      <c r="V10" s="59">
        <v>50</v>
      </c>
      <c r="W10" s="59">
        <f t="shared" ref="W10:W12" si="10">V10*0.13</f>
        <v>6.5</v>
      </c>
      <c r="X10" s="59" t="s">
        <v>24</v>
      </c>
      <c r="Y10" s="59">
        <v>375</v>
      </c>
      <c r="Z10" s="59">
        <f>Y10*0.05</f>
        <v>18.75</v>
      </c>
      <c r="AA10" s="59"/>
      <c r="AB10" s="59"/>
      <c r="AC10" s="59">
        <v>393</v>
      </c>
      <c r="AD10" s="59">
        <f t="shared" ref="AD10:AD12" si="11">AC10*0.045</f>
        <v>17.685</v>
      </c>
      <c r="AE10" s="59"/>
      <c r="AF10" s="59"/>
      <c r="AG10" s="60"/>
      <c r="AH10" s="88">
        <v>1265</v>
      </c>
      <c r="AI10" s="90">
        <f t="shared" ref="AI10:AI13" si="12">C10-AG10-AH10</f>
        <v>1398.685</v>
      </c>
      <c r="AJ10" s="84">
        <f t="shared" si="2"/>
        <v>0.474906004276031</v>
      </c>
      <c r="AK10" s="59"/>
    </row>
    <row r="11" s="49" customFormat="1" ht="17" hidden="1" customHeight="1" spans="1:37">
      <c r="A11" s="61">
        <v>2</v>
      </c>
      <c r="B11" s="64" t="s">
        <v>25</v>
      </c>
      <c r="C11" s="59">
        <f t="shared" si="5"/>
        <v>1261.11</v>
      </c>
      <c r="D11" s="59">
        <v>1229</v>
      </c>
      <c r="E11" s="59">
        <f t="shared" si="6"/>
        <v>6141</v>
      </c>
      <c r="F11" s="59"/>
      <c r="G11" s="59"/>
      <c r="H11" s="59"/>
      <c r="I11" s="59">
        <f t="shared" si="7"/>
        <v>6141</v>
      </c>
      <c r="J11" s="61">
        <v>4138</v>
      </c>
      <c r="K11" s="61">
        <v>1500</v>
      </c>
      <c r="L11" s="59">
        <v>80</v>
      </c>
      <c r="M11" s="59">
        <f>900*0.3</f>
        <v>270</v>
      </c>
      <c r="N11" s="61">
        <v>153</v>
      </c>
      <c r="O11" s="61"/>
      <c r="P11" s="59"/>
      <c r="Q11" s="59"/>
      <c r="R11" s="59">
        <f t="shared" si="8"/>
        <v>32.11</v>
      </c>
      <c r="S11" s="59">
        <v>25</v>
      </c>
      <c r="T11" s="59">
        <v>309</v>
      </c>
      <c r="U11" s="59">
        <f t="shared" si="9"/>
        <v>21.63</v>
      </c>
      <c r="V11" s="59">
        <v>30</v>
      </c>
      <c r="W11" s="59">
        <f t="shared" si="10"/>
        <v>3.9</v>
      </c>
      <c r="X11" s="59"/>
      <c r="Y11" s="59"/>
      <c r="Z11" s="59"/>
      <c r="AA11" s="59"/>
      <c r="AB11" s="59"/>
      <c r="AC11" s="59">
        <v>158</v>
      </c>
      <c r="AD11" s="59">
        <f t="shared" si="11"/>
        <v>7.11</v>
      </c>
      <c r="AE11" s="59"/>
      <c r="AF11" s="59"/>
      <c r="AG11" s="60"/>
      <c r="AH11" s="88">
        <v>614.5</v>
      </c>
      <c r="AI11" s="90">
        <f t="shared" si="12"/>
        <v>646.61</v>
      </c>
      <c r="AJ11" s="84">
        <f t="shared" si="2"/>
        <v>0.487269151778988</v>
      </c>
      <c r="AK11" s="59"/>
    </row>
    <row r="12" s="49" customFormat="1" ht="17" hidden="1" customHeight="1" spans="1:37">
      <c r="A12" s="61">
        <v>3</v>
      </c>
      <c r="B12" s="64" t="s">
        <v>26</v>
      </c>
      <c r="C12" s="59">
        <f t="shared" si="5"/>
        <v>4054.98</v>
      </c>
      <c r="D12" s="59">
        <v>3973</v>
      </c>
      <c r="E12" s="59">
        <f t="shared" si="6"/>
        <v>19862</v>
      </c>
      <c r="F12" s="59">
        <v>5800</v>
      </c>
      <c r="G12" s="59">
        <v>3300</v>
      </c>
      <c r="H12" s="59">
        <v>2500</v>
      </c>
      <c r="I12" s="59">
        <f t="shared" si="7"/>
        <v>14062</v>
      </c>
      <c r="J12" s="61">
        <v>10740</v>
      </c>
      <c r="K12" s="61">
        <v>2100</v>
      </c>
      <c r="L12" s="59">
        <v>120</v>
      </c>
      <c r="M12" s="59">
        <f>2100*0.3</f>
        <v>630</v>
      </c>
      <c r="N12" s="61">
        <v>472</v>
      </c>
      <c r="O12" s="61"/>
      <c r="P12" s="59"/>
      <c r="Q12" s="59"/>
      <c r="R12" s="59">
        <f t="shared" si="8"/>
        <v>81.98</v>
      </c>
      <c r="S12" s="59">
        <v>71</v>
      </c>
      <c r="T12" s="59">
        <v>906</v>
      </c>
      <c r="U12" s="59">
        <f t="shared" si="9"/>
        <v>63.42</v>
      </c>
      <c r="V12" s="59">
        <v>65</v>
      </c>
      <c r="W12" s="59">
        <f t="shared" si="10"/>
        <v>8.45</v>
      </c>
      <c r="X12" s="59"/>
      <c r="Y12" s="59"/>
      <c r="Z12" s="59"/>
      <c r="AA12" s="59"/>
      <c r="AB12" s="59"/>
      <c r="AC12" s="59">
        <v>244</v>
      </c>
      <c r="AD12" s="59">
        <f t="shared" si="11"/>
        <v>10.98</v>
      </c>
      <c r="AE12" s="59"/>
      <c r="AF12" s="59"/>
      <c r="AG12" s="91">
        <v>1702</v>
      </c>
      <c r="AH12" s="88">
        <v>2271</v>
      </c>
      <c r="AI12" s="90">
        <f t="shared" si="12"/>
        <v>81.98</v>
      </c>
      <c r="AJ12" s="84">
        <f t="shared" si="2"/>
        <v>0.979782884255903</v>
      </c>
      <c r="AK12" s="59"/>
    </row>
    <row r="13" s="49" customFormat="1" ht="17" hidden="1" customHeight="1" spans="1:37">
      <c r="A13" s="61">
        <v>4</v>
      </c>
      <c r="B13" s="64" t="s">
        <v>27</v>
      </c>
      <c r="C13" s="59">
        <f t="shared" si="5"/>
        <v>1180</v>
      </c>
      <c r="D13" s="59">
        <v>1112</v>
      </c>
      <c r="E13" s="59">
        <f t="shared" si="6"/>
        <v>5560</v>
      </c>
      <c r="F13" s="59"/>
      <c r="G13" s="59"/>
      <c r="H13" s="59"/>
      <c r="I13" s="59">
        <f t="shared" si="7"/>
        <v>5560</v>
      </c>
      <c r="J13" s="61">
        <v>4000</v>
      </c>
      <c r="K13" s="61">
        <v>900</v>
      </c>
      <c r="L13" s="59">
        <v>120</v>
      </c>
      <c r="M13" s="59">
        <v>540</v>
      </c>
      <c r="N13" s="61"/>
      <c r="O13" s="61"/>
      <c r="P13" s="59"/>
      <c r="Q13" s="59"/>
      <c r="R13" s="59">
        <f t="shared" si="8"/>
        <v>68</v>
      </c>
      <c r="S13" s="59">
        <v>51</v>
      </c>
      <c r="T13" s="59">
        <v>736</v>
      </c>
      <c r="U13" s="59">
        <v>44</v>
      </c>
      <c r="V13" s="59">
        <v>55</v>
      </c>
      <c r="W13" s="59">
        <v>7</v>
      </c>
      <c r="X13" s="59"/>
      <c r="Y13" s="59"/>
      <c r="Z13" s="59"/>
      <c r="AA13" s="59"/>
      <c r="AB13" s="59"/>
      <c r="AC13" s="59">
        <v>372</v>
      </c>
      <c r="AD13" s="59">
        <v>17</v>
      </c>
      <c r="AE13" s="59"/>
      <c r="AF13" s="59"/>
      <c r="AG13" s="60"/>
      <c r="AH13" s="88">
        <v>556</v>
      </c>
      <c r="AI13" s="90">
        <f t="shared" si="12"/>
        <v>624</v>
      </c>
      <c r="AJ13" s="84">
        <f t="shared" si="2"/>
        <v>0.471186440677966</v>
      </c>
      <c r="AK13" s="59"/>
    </row>
    <row r="14" s="51" customFormat="1" ht="17" customHeight="1" spans="1:37">
      <c r="A14" s="58">
        <v>3</v>
      </c>
      <c r="B14" s="63" t="s">
        <v>28</v>
      </c>
      <c r="C14" s="58">
        <f t="shared" ref="C14:AG14" si="13">SUM(C15:C20)</f>
        <v>12338.55</v>
      </c>
      <c r="D14" s="58">
        <f t="shared" si="13"/>
        <v>12001.55</v>
      </c>
      <c r="E14" s="58">
        <f t="shared" si="13"/>
        <v>51269</v>
      </c>
      <c r="F14" s="58">
        <f t="shared" si="13"/>
        <v>6710</v>
      </c>
      <c r="G14" s="58">
        <f t="shared" si="13"/>
        <v>5720</v>
      </c>
      <c r="H14" s="58">
        <f t="shared" si="13"/>
        <v>990</v>
      </c>
      <c r="I14" s="58">
        <f t="shared" si="13"/>
        <v>44663.4</v>
      </c>
      <c r="J14" s="58">
        <f t="shared" si="13"/>
        <v>38929</v>
      </c>
      <c r="K14" s="58">
        <f t="shared" si="13"/>
        <v>4440</v>
      </c>
      <c r="L14" s="58">
        <f t="shared" si="13"/>
        <v>0</v>
      </c>
      <c r="M14" s="58">
        <f t="shared" si="13"/>
        <v>654</v>
      </c>
      <c r="N14" s="58">
        <f t="shared" si="13"/>
        <v>0</v>
      </c>
      <c r="O14" s="58">
        <f t="shared" si="13"/>
        <v>640.4</v>
      </c>
      <c r="P14" s="58">
        <f t="shared" si="13"/>
        <v>0</v>
      </c>
      <c r="Q14" s="58">
        <f t="shared" si="13"/>
        <v>0</v>
      </c>
      <c r="R14" s="58">
        <f t="shared" si="13"/>
        <v>337</v>
      </c>
      <c r="S14" s="58">
        <f t="shared" si="13"/>
        <v>268.2</v>
      </c>
      <c r="T14" s="58">
        <f t="shared" si="13"/>
        <v>3709</v>
      </c>
      <c r="U14" s="58">
        <f t="shared" si="13"/>
        <v>219.7</v>
      </c>
      <c r="V14" s="58">
        <f t="shared" si="13"/>
        <v>140</v>
      </c>
      <c r="W14" s="58">
        <f t="shared" si="13"/>
        <v>17.7</v>
      </c>
      <c r="X14" s="58">
        <f t="shared" si="13"/>
        <v>0</v>
      </c>
      <c r="Y14" s="58">
        <f t="shared" si="13"/>
        <v>640</v>
      </c>
      <c r="Z14" s="58">
        <f t="shared" si="13"/>
        <v>30.8</v>
      </c>
      <c r="AA14" s="58">
        <f t="shared" si="13"/>
        <v>0</v>
      </c>
      <c r="AB14" s="58">
        <f t="shared" si="13"/>
        <v>0</v>
      </c>
      <c r="AC14" s="58">
        <f t="shared" si="13"/>
        <v>3053</v>
      </c>
      <c r="AD14" s="58">
        <f t="shared" si="13"/>
        <v>68.8</v>
      </c>
      <c r="AE14" s="58">
        <f t="shared" si="13"/>
        <v>0</v>
      </c>
      <c r="AF14" s="58">
        <f t="shared" si="13"/>
        <v>0</v>
      </c>
      <c r="AG14" s="58">
        <f t="shared" si="13"/>
        <v>2177</v>
      </c>
      <c r="AH14" s="58">
        <f>SUM(AH15:AH20)+1000</f>
        <v>6308.035</v>
      </c>
      <c r="AI14" s="87">
        <f>SUM(AI15:AI20)-1000</f>
        <v>3853.515</v>
      </c>
      <c r="AJ14" s="84">
        <f t="shared" si="2"/>
        <v>0.687684938667834</v>
      </c>
      <c r="AK14" s="58"/>
    </row>
    <row r="15" s="49" customFormat="1" ht="17" hidden="1" customHeight="1" spans="1:37">
      <c r="A15" s="59">
        <v>1</v>
      </c>
      <c r="B15" s="65" t="s">
        <v>29</v>
      </c>
      <c r="C15" s="59">
        <f t="shared" ref="C15:C20" si="14">D15+P15+R15</f>
        <v>2062</v>
      </c>
      <c r="D15" s="59">
        <v>1918</v>
      </c>
      <c r="E15" s="59">
        <v>9590</v>
      </c>
      <c r="F15" s="59">
        <v>0</v>
      </c>
      <c r="G15" s="59"/>
      <c r="H15" s="59"/>
      <c r="I15" s="59">
        <v>9590</v>
      </c>
      <c r="J15" s="59">
        <v>6600</v>
      </c>
      <c r="K15" s="59">
        <v>2640</v>
      </c>
      <c r="L15" s="59"/>
      <c r="M15" s="59">
        <v>350</v>
      </c>
      <c r="N15" s="59"/>
      <c r="O15" s="59"/>
      <c r="P15" s="59"/>
      <c r="Q15" s="59"/>
      <c r="R15" s="59">
        <f t="shared" ref="R15:R20" si="15">S15+AD15+AE15</f>
        <v>144</v>
      </c>
      <c r="S15" s="59">
        <f t="shared" ref="S15:S20" si="16">U15+W15+Z15+AB15</f>
        <v>125.5</v>
      </c>
      <c r="T15" s="59">
        <v>1282</v>
      </c>
      <c r="U15" s="59">
        <v>77</v>
      </c>
      <c r="V15" s="59">
        <v>140</v>
      </c>
      <c r="W15" s="59">
        <v>17.7</v>
      </c>
      <c r="X15" s="59" t="s">
        <v>30</v>
      </c>
      <c r="Y15" s="59">
        <v>640</v>
      </c>
      <c r="Z15" s="59">
        <v>30.8</v>
      </c>
      <c r="AA15" s="59"/>
      <c r="AB15" s="59"/>
      <c r="AC15" s="59">
        <v>854</v>
      </c>
      <c r="AD15" s="59">
        <v>18.5</v>
      </c>
      <c r="AE15" s="59"/>
      <c r="AF15" s="59"/>
      <c r="AG15" s="91">
        <v>2062</v>
      </c>
      <c r="AH15" s="60"/>
      <c r="AI15" s="90">
        <f t="shared" ref="AI15:AI20" si="17">C15-AG15-AH15</f>
        <v>0</v>
      </c>
      <c r="AJ15" s="84">
        <f t="shared" si="2"/>
        <v>1</v>
      </c>
      <c r="AK15" s="59"/>
    </row>
    <row r="16" s="49" customFormat="1" ht="17" hidden="1" customHeight="1" spans="1:37">
      <c r="A16" s="59">
        <v>2</v>
      </c>
      <c r="B16" s="65" t="s">
        <v>31</v>
      </c>
      <c r="C16" s="59">
        <f t="shared" si="14"/>
        <v>2634</v>
      </c>
      <c r="D16" s="59">
        <v>2569</v>
      </c>
      <c r="E16" s="59">
        <v>10276</v>
      </c>
      <c r="F16" s="59">
        <v>0</v>
      </c>
      <c r="G16" s="59"/>
      <c r="H16" s="59"/>
      <c r="I16" s="59">
        <v>10276</v>
      </c>
      <c r="J16" s="59">
        <v>10276</v>
      </c>
      <c r="K16" s="59"/>
      <c r="L16" s="59"/>
      <c r="M16" s="59"/>
      <c r="N16" s="59"/>
      <c r="O16" s="59"/>
      <c r="P16" s="59"/>
      <c r="Q16" s="59"/>
      <c r="R16" s="59">
        <f t="shared" si="15"/>
        <v>65</v>
      </c>
      <c r="S16" s="59">
        <f t="shared" si="16"/>
        <v>52</v>
      </c>
      <c r="T16" s="59">
        <v>873</v>
      </c>
      <c r="U16" s="59">
        <v>52</v>
      </c>
      <c r="V16" s="59"/>
      <c r="W16" s="59"/>
      <c r="X16" s="59"/>
      <c r="Y16" s="59"/>
      <c r="Z16" s="59"/>
      <c r="AA16" s="59"/>
      <c r="AB16" s="59"/>
      <c r="AC16" s="59">
        <v>582</v>
      </c>
      <c r="AD16" s="59">
        <v>13</v>
      </c>
      <c r="AE16" s="59"/>
      <c r="AF16" s="59"/>
      <c r="AG16" s="91">
        <v>65</v>
      </c>
      <c r="AH16" s="67">
        <v>1284.5</v>
      </c>
      <c r="AI16" s="90">
        <f t="shared" si="17"/>
        <v>1284.5</v>
      </c>
      <c r="AJ16" s="84">
        <f t="shared" si="2"/>
        <v>0.512338648443432</v>
      </c>
      <c r="AK16" s="59"/>
    </row>
    <row r="17" s="49" customFormat="1" ht="17" hidden="1" customHeight="1" spans="1:37">
      <c r="A17" s="59">
        <v>3</v>
      </c>
      <c r="B17" s="65" t="s">
        <v>32</v>
      </c>
      <c r="C17" s="59">
        <f t="shared" si="14"/>
        <v>1393.8</v>
      </c>
      <c r="D17" s="59">
        <v>1345.8</v>
      </c>
      <c r="E17" s="59">
        <v>6729</v>
      </c>
      <c r="F17" s="59">
        <v>0</v>
      </c>
      <c r="G17" s="59"/>
      <c r="H17" s="59"/>
      <c r="I17" s="59">
        <v>6729</v>
      </c>
      <c r="J17" s="59">
        <v>6729</v>
      </c>
      <c r="K17" s="59"/>
      <c r="L17" s="59"/>
      <c r="M17" s="59"/>
      <c r="N17" s="59"/>
      <c r="O17" s="59"/>
      <c r="P17" s="59"/>
      <c r="Q17" s="59"/>
      <c r="R17" s="59">
        <f t="shared" si="15"/>
        <v>48</v>
      </c>
      <c r="S17" s="59">
        <f t="shared" si="16"/>
        <v>38.6</v>
      </c>
      <c r="T17" s="59">
        <v>644</v>
      </c>
      <c r="U17" s="59">
        <v>38.6</v>
      </c>
      <c r="V17" s="59"/>
      <c r="W17" s="59"/>
      <c r="X17" s="59"/>
      <c r="Y17" s="59"/>
      <c r="Z17" s="59"/>
      <c r="AA17" s="59"/>
      <c r="AB17" s="59"/>
      <c r="AC17" s="59">
        <v>429</v>
      </c>
      <c r="AD17" s="59">
        <v>9.4</v>
      </c>
      <c r="AE17" s="59"/>
      <c r="AF17" s="59"/>
      <c r="AG17" s="88">
        <v>50</v>
      </c>
      <c r="AH17" s="67">
        <v>939.16</v>
      </c>
      <c r="AI17" s="90">
        <f t="shared" si="17"/>
        <v>404.64</v>
      </c>
      <c r="AJ17" s="84">
        <f t="shared" si="2"/>
        <v>0.709685751183814</v>
      </c>
      <c r="AK17" s="59"/>
    </row>
    <row r="18" s="49" customFormat="1" ht="17" hidden="1" customHeight="1" spans="1:37">
      <c r="A18" s="59">
        <v>4</v>
      </c>
      <c r="B18" s="65" t="s">
        <v>33</v>
      </c>
      <c r="C18" s="59">
        <f t="shared" si="14"/>
        <v>1805.75</v>
      </c>
      <c r="D18" s="59">
        <v>1762.75</v>
      </c>
      <c r="E18" s="59">
        <v>7051</v>
      </c>
      <c r="F18" s="59">
        <v>0</v>
      </c>
      <c r="G18" s="59"/>
      <c r="H18" s="59"/>
      <c r="I18" s="59">
        <v>7051</v>
      </c>
      <c r="J18" s="59">
        <v>7051</v>
      </c>
      <c r="K18" s="59"/>
      <c r="L18" s="59"/>
      <c r="M18" s="59"/>
      <c r="N18" s="59"/>
      <c r="O18" s="59"/>
      <c r="P18" s="59"/>
      <c r="Q18" s="59"/>
      <c r="R18" s="59">
        <f t="shared" si="15"/>
        <v>43</v>
      </c>
      <c r="S18" s="59">
        <f t="shared" si="16"/>
        <v>34.1</v>
      </c>
      <c r="T18" s="59">
        <v>608</v>
      </c>
      <c r="U18" s="59">
        <v>34.1</v>
      </c>
      <c r="V18" s="59"/>
      <c r="W18" s="59"/>
      <c r="X18" s="59"/>
      <c r="Y18" s="59"/>
      <c r="Z18" s="59"/>
      <c r="AA18" s="59"/>
      <c r="AB18" s="59"/>
      <c r="AC18" s="59">
        <v>405</v>
      </c>
      <c r="AD18" s="59">
        <v>8.9</v>
      </c>
      <c r="AE18" s="59"/>
      <c r="AF18" s="59"/>
      <c r="AG18" s="60"/>
      <c r="AH18" s="67">
        <v>881.375</v>
      </c>
      <c r="AI18" s="90">
        <f t="shared" si="17"/>
        <v>924.375</v>
      </c>
      <c r="AJ18" s="84">
        <f t="shared" si="2"/>
        <v>0.488093589921085</v>
      </c>
      <c r="AK18" s="59"/>
    </row>
    <row r="19" s="49" customFormat="1" ht="17" hidden="1" customHeight="1" spans="1:37">
      <c r="A19" s="59">
        <v>5</v>
      </c>
      <c r="B19" s="65" t="s">
        <v>34</v>
      </c>
      <c r="C19" s="59">
        <f t="shared" si="14"/>
        <v>968</v>
      </c>
      <c r="D19" s="59">
        <v>944</v>
      </c>
      <c r="E19" s="59">
        <v>3773</v>
      </c>
      <c r="F19" s="59">
        <v>0</v>
      </c>
      <c r="G19" s="59"/>
      <c r="H19" s="59"/>
      <c r="I19" s="59">
        <v>3773</v>
      </c>
      <c r="J19" s="59">
        <v>3773</v>
      </c>
      <c r="K19" s="59"/>
      <c r="L19" s="59"/>
      <c r="M19" s="59"/>
      <c r="N19" s="59"/>
      <c r="O19" s="59"/>
      <c r="P19" s="59"/>
      <c r="Q19" s="59"/>
      <c r="R19" s="59">
        <f t="shared" si="15"/>
        <v>24</v>
      </c>
      <c r="S19" s="59">
        <f t="shared" si="16"/>
        <v>18</v>
      </c>
      <c r="T19" s="59">
        <v>302</v>
      </c>
      <c r="U19" s="59">
        <v>18</v>
      </c>
      <c r="V19" s="59"/>
      <c r="W19" s="59"/>
      <c r="X19" s="59"/>
      <c r="Y19" s="59"/>
      <c r="Z19" s="59"/>
      <c r="AA19" s="59"/>
      <c r="AB19" s="59"/>
      <c r="AC19" s="59">
        <v>201</v>
      </c>
      <c r="AD19" s="59">
        <v>6</v>
      </c>
      <c r="AE19" s="59"/>
      <c r="AF19" s="59"/>
      <c r="AG19" s="60"/>
      <c r="AH19" s="67">
        <v>472</v>
      </c>
      <c r="AI19" s="90">
        <f t="shared" si="17"/>
        <v>496</v>
      </c>
      <c r="AJ19" s="84">
        <f t="shared" si="2"/>
        <v>0.487603305785124</v>
      </c>
      <c r="AK19" s="59"/>
    </row>
    <row r="20" s="49" customFormat="1" ht="17" hidden="1" customHeight="1" spans="1:37">
      <c r="A20" s="59">
        <v>6</v>
      </c>
      <c r="B20" s="65" t="s">
        <v>35</v>
      </c>
      <c r="C20" s="59">
        <f t="shared" si="14"/>
        <v>3475</v>
      </c>
      <c r="D20" s="59">
        <v>3462</v>
      </c>
      <c r="E20" s="59">
        <v>13850</v>
      </c>
      <c r="F20" s="59">
        <v>6710</v>
      </c>
      <c r="G20" s="59">
        <v>5720</v>
      </c>
      <c r="H20" s="59">
        <v>990</v>
      </c>
      <c r="I20" s="59">
        <v>7244.4</v>
      </c>
      <c r="J20" s="59">
        <v>4500</v>
      </c>
      <c r="K20" s="59">
        <v>1800</v>
      </c>
      <c r="L20" s="59"/>
      <c r="M20" s="59">
        <v>304</v>
      </c>
      <c r="N20" s="59"/>
      <c r="O20" s="59">
        <v>640.4</v>
      </c>
      <c r="P20" s="59"/>
      <c r="Q20" s="59"/>
      <c r="R20" s="59">
        <f t="shared" si="15"/>
        <v>13</v>
      </c>
      <c r="S20" s="59">
        <f t="shared" si="16"/>
        <v>0</v>
      </c>
      <c r="T20" s="59"/>
      <c r="U20" s="59"/>
      <c r="V20" s="59"/>
      <c r="W20" s="59"/>
      <c r="X20" s="59"/>
      <c r="Y20" s="59"/>
      <c r="Z20" s="59"/>
      <c r="AA20" s="59"/>
      <c r="AB20" s="59"/>
      <c r="AC20" s="59">
        <v>582</v>
      </c>
      <c r="AD20" s="59">
        <v>13</v>
      </c>
      <c r="AE20" s="59"/>
      <c r="AF20" s="59"/>
      <c r="AG20" s="60"/>
      <c r="AH20" s="67">
        <v>1731</v>
      </c>
      <c r="AI20" s="90">
        <f t="shared" si="17"/>
        <v>1744</v>
      </c>
      <c r="AJ20" s="84">
        <f t="shared" si="2"/>
        <v>0.498129496402878</v>
      </c>
      <c r="AK20" s="59"/>
    </row>
    <row r="21" s="50" customFormat="1" ht="17" customHeight="1" spans="1:37">
      <c r="A21" s="58">
        <v>4</v>
      </c>
      <c r="B21" s="66" t="s">
        <v>36</v>
      </c>
      <c r="C21" s="58">
        <f t="shared" ref="C21:AI21" si="18">SUM(C22:C30)</f>
        <v>9001.3125</v>
      </c>
      <c r="D21" s="58">
        <f t="shared" si="18"/>
        <v>8506.75</v>
      </c>
      <c r="E21" s="58">
        <f t="shared" si="18"/>
        <v>34027</v>
      </c>
      <c r="F21" s="58">
        <f t="shared" si="18"/>
        <v>3420</v>
      </c>
      <c r="G21" s="58">
        <f t="shared" si="18"/>
        <v>3420</v>
      </c>
      <c r="H21" s="58">
        <f t="shared" si="18"/>
        <v>0</v>
      </c>
      <c r="I21" s="58">
        <f t="shared" si="18"/>
        <v>30607</v>
      </c>
      <c r="J21" s="58">
        <f t="shared" si="18"/>
        <v>27941</v>
      </c>
      <c r="K21" s="58">
        <f t="shared" si="18"/>
        <v>1200</v>
      </c>
      <c r="L21" s="58">
        <f t="shared" si="18"/>
        <v>100</v>
      </c>
      <c r="M21" s="58">
        <f t="shared" si="18"/>
        <v>1366</v>
      </c>
      <c r="N21" s="58">
        <f t="shared" si="18"/>
        <v>0</v>
      </c>
      <c r="O21" s="58">
        <f t="shared" si="18"/>
        <v>0</v>
      </c>
      <c r="P21" s="58">
        <f t="shared" si="18"/>
        <v>0</v>
      </c>
      <c r="Q21" s="58">
        <f t="shared" si="18"/>
        <v>0</v>
      </c>
      <c r="R21" s="58">
        <f t="shared" si="18"/>
        <v>494.5625</v>
      </c>
      <c r="S21" s="58">
        <f t="shared" si="18"/>
        <v>494.5625</v>
      </c>
      <c r="T21" s="58">
        <f t="shared" si="18"/>
        <v>3543.5</v>
      </c>
      <c r="U21" s="58">
        <f t="shared" si="18"/>
        <v>248.045</v>
      </c>
      <c r="V21" s="58">
        <f t="shared" si="18"/>
        <v>450</v>
      </c>
      <c r="W21" s="58">
        <f t="shared" si="18"/>
        <v>75</v>
      </c>
      <c r="X21" s="58">
        <f t="shared" si="18"/>
        <v>0</v>
      </c>
      <c r="Y21" s="58">
        <f t="shared" si="18"/>
        <v>0</v>
      </c>
      <c r="Z21" s="58">
        <f t="shared" si="18"/>
        <v>0</v>
      </c>
      <c r="AA21" s="58">
        <f t="shared" si="18"/>
        <v>1905.75</v>
      </c>
      <c r="AB21" s="58">
        <f t="shared" si="18"/>
        <v>171.5175</v>
      </c>
      <c r="AC21" s="58">
        <f t="shared" si="18"/>
        <v>0</v>
      </c>
      <c r="AD21" s="58">
        <f t="shared" si="18"/>
        <v>0</v>
      </c>
      <c r="AE21" s="58">
        <f t="shared" si="18"/>
        <v>0</v>
      </c>
      <c r="AF21" s="58">
        <f t="shared" si="18"/>
        <v>0</v>
      </c>
      <c r="AG21" s="58">
        <f t="shared" si="18"/>
        <v>2562.71</v>
      </c>
      <c r="AH21" s="58">
        <f t="shared" si="18"/>
        <v>5608</v>
      </c>
      <c r="AI21" s="87">
        <v>830</v>
      </c>
      <c r="AJ21" s="84">
        <f t="shared" si="2"/>
        <v>0.907724290207678</v>
      </c>
      <c r="AK21" s="58" t="s">
        <v>21</v>
      </c>
    </row>
    <row r="22" s="49" customFormat="1" ht="17" hidden="1" customHeight="1" spans="1:37">
      <c r="A22" s="67">
        <v>1</v>
      </c>
      <c r="B22" s="68" t="s">
        <v>37</v>
      </c>
      <c r="C22" s="67">
        <f t="shared" ref="C22:C30" si="19">D22+P22+R22</f>
        <v>3118.3775</v>
      </c>
      <c r="D22" s="67">
        <v>2949.25</v>
      </c>
      <c r="E22" s="67">
        <v>11797</v>
      </c>
      <c r="F22" s="67">
        <v>3420</v>
      </c>
      <c r="G22" s="67">
        <v>3420</v>
      </c>
      <c r="H22" s="67"/>
      <c r="I22" s="67">
        <v>8377</v>
      </c>
      <c r="J22" s="67">
        <v>6501</v>
      </c>
      <c r="K22" s="67">
        <v>1200</v>
      </c>
      <c r="L22" s="67">
        <v>100</v>
      </c>
      <c r="M22" s="67">
        <v>576</v>
      </c>
      <c r="N22" s="67"/>
      <c r="O22" s="67"/>
      <c r="P22" s="67"/>
      <c r="Q22" s="67"/>
      <c r="R22" s="67">
        <f t="shared" ref="R22:R30" si="20">S22+AD22+AE22</f>
        <v>169.1275</v>
      </c>
      <c r="S22" s="67">
        <f t="shared" ref="S22:S30" si="21">U22+W22+Z22+AB22</f>
        <v>169.1275</v>
      </c>
      <c r="T22" s="67">
        <v>818.5</v>
      </c>
      <c r="U22" s="67">
        <v>57.295</v>
      </c>
      <c r="V22" s="67">
        <v>450</v>
      </c>
      <c r="W22" s="67">
        <v>75</v>
      </c>
      <c r="X22" s="67"/>
      <c r="Y22" s="67"/>
      <c r="Z22" s="67"/>
      <c r="AA22" s="67">
        <v>409.25</v>
      </c>
      <c r="AB22" s="67">
        <v>36.8325</v>
      </c>
      <c r="AC22" s="67"/>
      <c r="AD22" s="67"/>
      <c r="AE22" s="67"/>
      <c r="AF22" s="67"/>
      <c r="AG22" s="88"/>
      <c r="AH22" s="91">
        <v>2953</v>
      </c>
      <c r="AI22" s="92">
        <f t="shared" ref="AI22:AI25" si="22">C22-AG22-AH22</f>
        <v>165.3775</v>
      </c>
      <c r="AJ22" s="93">
        <f t="shared" si="2"/>
        <v>0.946966812068135</v>
      </c>
      <c r="AK22" s="59"/>
    </row>
    <row r="23" s="49" customFormat="1" ht="17" hidden="1" customHeight="1" spans="1:37">
      <c r="A23" s="59">
        <v>2</v>
      </c>
      <c r="B23" s="64" t="s">
        <v>38</v>
      </c>
      <c r="C23" s="59">
        <f t="shared" si="19"/>
        <v>895.2975</v>
      </c>
      <c r="D23" s="59">
        <v>846.25</v>
      </c>
      <c r="E23" s="59">
        <v>3385</v>
      </c>
      <c r="F23" s="59"/>
      <c r="G23" s="59"/>
      <c r="H23" s="59"/>
      <c r="I23" s="59">
        <v>3385</v>
      </c>
      <c r="J23" s="59">
        <v>3385</v>
      </c>
      <c r="K23" s="59"/>
      <c r="L23" s="59"/>
      <c r="M23" s="59"/>
      <c r="N23" s="59"/>
      <c r="O23" s="59"/>
      <c r="P23" s="59"/>
      <c r="Q23" s="59"/>
      <c r="R23" s="59">
        <f t="shared" si="20"/>
        <v>49.0475</v>
      </c>
      <c r="S23" s="59">
        <f t="shared" si="21"/>
        <v>49.0475</v>
      </c>
      <c r="T23" s="59">
        <v>426.5</v>
      </c>
      <c r="U23" s="59">
        <v>29.855</v>
      </c>
      <c r="V23" s="59"/>
      <c r="W23" s="59"/>
      <c r="X23" s="59"/>
      <c r="Y23" s="59"/>
      <c r="Z23" s="59"/>
      <c r="AA23" s="59">
        <v>213.25</v>
      </c>
      <c r="AB23" s="59">
        <v>19.1925</v>
      </c>
      <c r="AC23" s="59"/>
      <c r="AD23" s="59"/>
      <c r="AE23" s="59"/>
      <c r="AF23" s="59"/>
      <c r="AG23" s="60"/>
      <c r="AH23" s="91">
        <v>716</v>
      </c>
      <c r="AI23" s="90">
        <f t="shared" si="22"/>
        <v>179.2975</v>
      </c>
      <c r="AJ23" s="84">
        <f t="shared" si="2"/>
        <v>0.799734166575915</v>
      </c>
      <c r="AK23" s="59"/>
    </row>
    <row r="24" s="49" customFormat="1" ht="17" hidden="1" customHeight="1" spans="1:37">
      <c r="A24" s="59">
        <v>3</v>
      </c>
      <c r="B24" s="64" t="s">
        <v>39</v>
      </c>
      <c r="C24" s="59">
        <f t="shared" si="19"/>
        <v>609.27</v>
      </c>
      <c r="D24" s="59">
        <v>569.25</v>
      </c>
      <c r="E24" s="59">
        <v>2277</v>
      </c>
      <c r="F24" s="59"/>
      <c r="G24" s="59"/>
      <c r="H24" s="59"/>
      <c r="I24" s="59">
        <v>2277</v>
      </c>
      <c r="J24" s="59">
        <v>2277</v>
      </c>
      <c r="K24" s="59"/>
      <c r="L24" s="59"/>
      <c r="M24" s="59"/>
      <c r="N24" s="59"/>
      <c r="O24" s="59"/>
      <c r="P24" s="59"/>
      <c r="Q24" s="59"/>
      <c r="R24" s="59">
        <f t="shared" si="20"/>
        <v>40.02</v>
      </c>
      <c r="S24" s="59">
        <f t="shared" si="21"/>
        <v>40.02</v>
      </c>
      <c r="T24" s="59">
        <v>348</v>
      </c>
      <c r="U24" s="59">
        <v>24.36</v>
      </c>
      <c r="V24" s="59"/>
      <c r="W24" s="59"/>
      <c r="X24" s="59"/>
      <c r="Y24" s="59"/>
      <c r="Z24" s="59"/>
      <c r="AA24" s="59">
        <v>174</v>
      </c>
      <c r="AB24" s="59">
        <v>15.66</v>
      </c>
      <c r="AC24" s="59"/>
      <c r="AD24" s="59"/>
      <c r="AE24" s="59"/>
      <c r="AF24" s="59"/>
      <c r="AG24" s="60"/>
      <c r="AH24" s="91">
        <v>487</v>
      </c>
      <c r="AI24" s="90">
        <f t="shared" si="22"/>
        <v>122.27</v>
      </c>
      <c r="AJ24" s="84">
        <f t="shared" si="2"/>
        <v>0.799317215684344</v>
      </c>
      <c r="AK24" s="59"/>
    </row>
    <row r="25" s="49" customFormat="1" ht="17" hidden="1" customHeight="1" spans="1:37">
      <c r="A25" s="59">
        <v>4</v>
      </c>
      <c r="B25" s="64" t="s">
        <v>40</v>
      </c>
      <c r="C25" s="59">
        <f t="shared" si="19"/>
        <v>611.4175</v>
      </c>
      <c r="D25" s="59">
        <v>563.75</v>
      </c>
      <c r="E25" s="59">
        <v>2255</v>
      </c>
      <c r="F25" s="59"/>
      <c r="G25" s="59"/>
      <c r="H25" s="59"/>
      <c r="I25" s="59">
        <v>2255</v>
      </c>
      <c r="J25" s="59">
        <v>2255</v>
      </c>
      <c r="K25" s="59"/>
      <c r="L25" s="59"/>
      <c r="M25" s="59"/>
      <c r="N25" s="59"/>
      <c r="O25" s="59"/>
      <c r="P25" s="59"/>
      <c r="Q25" s="59"/>
      <c r="R25" s="59">
        <f t="shared" si="20"/>
        <v>47.6675</v>
      </c>
      <c r="S25" s="59">
        <f t="shared" si="21"/>
        <v>47.6675</v>
      </c>
      <c r="T25" s="59">
        <v>414.5</v>
      </c>
      <c r="U25" s="59">
        <v>29.015</v>
      </c>
      <c r="V25" s="59"/>
      <c r="W25" s="59"/>
      <c r="X25" s="59"/>
      <c r="Y25" s="59"/>
      <c r="Z25" s="59"/>
      <c r="AA25" s="59">
        <v>207.25</v>
      </c>
      <c r="AB25" s="59">
        <v>18.6525</v>
      </c>
      <c r="AC25" s="59"/>
      <c r="AD25" s="59"/>
      <c r="AE25" s="59"/>
      <c r="AF25" s="59"/>
      <c r="AG25" s="91">
        <v>47</v>
      </c>
      <c r="AH25" s="91">
        <v>451</v>
      </c>
      <c r="AI25" s="90">
        <f t="shared" si="22"/>
        <v>113.4175</v>
      </c>
      <c r="AJ25" s="84">
        <f t="shared" si="2"/>
        <v>0.814500729861347</v>
      </c>
      <c r="AK25" s="59"/>
    </row>
    <row r="26" s="49" customFormat="1" ht="17" hidden="1" customHeight="1" spans="1:37">
      <c r="A26" s="59">
        <v>5</v>
      </c>
      <c r="B26" s="64" t="s">
        <v>41</v>
      </c>
      <c r="C26" s="59">
        <f t="shared" si="19"/>
        <v>1120.83</v>
      </c>
      <c r="D26" s="59">
        <v>1064.25</v>
      </c>
      <c r="E26" s="59">
        <v>4257</v>
      </c>
      <c r="F26" s="59"/>
      <c r="G26" s="59"/>
      <c r="H26" s="59"/>
      <c r="I26" s="59">
        <v>4257</v>
      </c>
      <c r="J26" s="59">
        <v>3887</v>
      </c>
      <c r="K26" s="59"/>
      <c r="L26" s="59"/>
      <c r="M26" s="59">
        <v>370</v>
      </c>
      <c r="N26" s="59"/>
      <c r="O26" s="59"/>
      <c r="P26" s="59"/>
      <c r="Q26" s="59"/>
      <c r="R26" s="59">
        <f t="shared" si="20"/>
        <v>56.58</v>
      </c>
      <c r="S26" s="59">
        <f t="shared" si="21"/>
        <v>56.58</v>
      </c>
      <c r="T26" s="59">
        <v>492</v>
      </c>
      <c r="U26" s="59">
        <v>34.44</v>
      </c>
      <c r="V26" s="59"/>
      <c r="W26" s="59"/>
      <c r="X26" s="59"/>
      <c r="Y26" s="59"/>
      <c r="Z26" s="59"/>
      <c r="AA26" s="59">
        <v>246</v>
      </c>
      <c r="AB26" s="59">
        <v>22.14</v>
      </c>
      <c r="AC26" s="59"/>
      <c r="AD26" s="59"/>
      <c r="AE26" s="59"/>
      <c r="AF26" s="59"/>
      <c r="AG26" s="88">
        <v>1120.83</v>
      </c>
      <c r="AH26" s="60"/>
      <c r="AI26" s="90" t="s">
        <v>21</v>
      </c>
      <c r="AJ26" s="84">
        <f t="shared" si="2"/>
        <v>1</v>
      </c>
      <c r="AK26" s="59"/>
    </row>
    <row r="27" s="49" customFormat="1" ht="17" hidden="1" customHeight="1" spans="1:37">
      <c r="A27" s="59">
        <v>6</v>
      </c>
      <c r="B27" s="64" t="s">
        <v>42</v>
      </c>
      <c r="C27" s="59">
        <f t="shared" si="19"/>
        <v>912.295</v>
      </c>
      <c r="D27" s="59">
        <v>862.5</v>
      </c>
      <c r="E27" s="59">
        <v>3450</v>
      </c>
      <c r="F27" s="59"/>
      <c r="G27" s="59"/>
      <c r="H27" s="59"/>
      <c r="I27" s="59">
        <v>3450</v>
      </c>
      <c r="J27" s="59">
        <v>3450</v>
      </c>
      <c r="K27" s="59"/>
      <c r="L27" s="59"/>
      <c r="M27" s="59"/>
      <c r="N27" s="59"/>
      <c r="O27" s="59"/>
      <c r="P27" s="59"/>
      <c r="Q27" s="59"/>
      <c r="R27" s="59">
        <f t="shared" si="20"/>
        <v>49.795</v>
      </c>
      <c r="S27" s="59">
        <f t="shared" si="21"/>
        <v>49.795</v>
      </c>
      <c r="T27" s="59">
        <v>433</v>
      </c>
      <c r="U27" s="59">
        <v>30.31</v>
      </c>
      <c r="V27" s="59"/>
      <c r="W27" s="59"/>
      <c r="X27" s="59"/>
      <c r="Y27" s="59"/>
      <c r="Z27" s="59"/>
      <c r="AA27" s="59">
        <v>216.5</v>
      </c>
      <c r="AB27" s="59">
        <v>19.485</v>
      </c>
      <c r="AC27" s="59"/>
      <c r="AD27" s="59"/>
      <c r="AE27" s="59"/>
      <c r="AF27" s="59"/>
      <c r="AG27" s="60"/>
      <c r="AH27" s="91">
        <v>730</v>
      </c>
      <c r="AI27" s="90">
        <f t="shared" ref="AI27:AI31" si="23">C27-AG27-AH27</f>
        <v>182.295</v>
      </c>
      <c r="AJ27" s="84">
        <f t="shared" si="2"/>
        <v>0.800179766413276</v>
      </c>
      <c r="AK27" s="59"/>
    </row>
    <row r="28" s="49" customFormat="1" ht="17" hidden="1" customHeight="1" spans="1:37">
      <c r="A28" s="59">
        <v>7</v>
      </c>
      <c r="B28" s="64" t="s">
        <v>43</v>
      </c>
      <c r="C28" s="59">
        <f t="shared" si="19"/>
        <v>1131.88</v>
      </c>
      <c r="D28" s="59">
        <v>1089</v>
      </c>
      <c r="E28" s="59">
        <v>4356</v>
      </c>
      <c r="F28" s="59"/>
      <c r="G28" s="59"/>
      <c r="H28" s="59"/>
      <c r="I28" s="59">
        <v>4356</v>
      </c>
      <c r="J28" s="59">
        <v>3936</v>
      </c>
      <c r="K28" s="59"/>
      <c r="L28" s="59"/>
      <c r="M28" s="59">
        <v>420</v>
      </c>
      <c r="N28" s="59"/>
      <c r="O28" s="59"/>
      <c r="P28" s="59"/>
      <c r="Q28" s="59"/>
      <c r="R28" s="59">
        <f t="shared" si="20"/>
        <v>42.88</v>
      </c>
      <c r="S28" s="59">
        <f t="shared" si="21"/>
        <v>42.88</v>
      </c>
      <c r="T28" s="59">
        <v>268</v>
      </c>
      <c r="U28" s="59">
        <v>18.76</v>
      </c>
      <c r="V28" s="59"/>
      <c r="W28" s="59"/>
      <c r="X28" s="59"/>
      <c r="Y28" s="59"/>
      <c r="Z28" s="59"/>
      <c r="AA28" s="59">
        <v>268</v>
      </c>
      <c r="AB28" s="59">
        <v>24.12</v>
      </c>
      <c r="AC28" s="59"/>
      <c r="AD28" s="59"/>
      <c r="AE28" s="59"/>
      <c r="AF28" s="59"/>
      <c r="AG28" s="88">
        <v>1131.88</v>
      </c>
      <c r="AH28" s="60"/>
      <c r="AI28" s="90" t="s">
        <v>21</v>
      </c>
      <c r="AJ28" s="84">
        <f t="shared" si="2"/>
        <v>1</v>
      </c>
      <c r="AK28" s="59"/>
    </row>
    <row r="29" s="49" customFormat="1" ht="17" hidden="1" customHeight="1" spans="1:37">
      <c r="A29" s="59">
        <v>8</v>
      </c>
      <c r="B29" s="64" t="s">
        <v>44</v>
      </c>
      <c r="C29" s="59">
        <f t="shared" si="19"/>
        <v>248.9925</v>
      </c>
      <c r="D29" s="59">
        <v>223.75</v>
      </c>
      <c r="E29" s="59">
        <v>895</v>
      </c>
      <c r="F29" s="59"/>
      <c r="G29" s="59"/>
      <c r="H29" s="59"/>
      <c r="I29" s="59">
        <v>895</v>
      </c>
      <c r="J29" s="59">
        <v>895</v>
      </c>
      <c r="K29" s="59"/>
      <c r="L29" s="59"/>
      <c r="M29" s="59"/>
      <c r="N29" s="59"/>
      <c r="O29" s="59"/>
      <c r="P29" s="59"/>
      <c r="Q29" s="59"/>
      <c r="R29" s="59">
        <f t="shared" si="20"/>
        <v>25.2425</v>
      </c>
      <c r="S29" s="59">
        <f t="shared" si="21"/>
        <v>25.2425</v>
      </c>
      <c r="T29" s="59">
        <v>219.5</v>
      </c>
      <c r="U29" s="59">
        <v>15.365</v>
      </c>
      <c r="V29" s="59"/>
      <c r="W29" s="59"/>
      <c r="X29" s="59"/>
      <c r="Y29" s="59"/>
      <c r="Z29" s="59"/>
      <c r="AA29" s="59">
        <v>109.75</v>
      </c>
      <c r="AB29" s="59">
        <v>9.8775</v>
      </c>
      <c r="AC29" s="59"/>
      <c r="AD29" s="59"/>
      <c r="AE29" s="59"/>
      <c r="AF29" s="59"/>
      <c r="AG29" s="59">
        <v>249</v>
      </c>
      <c r="AH29" s="60"/>
      <c r="AI29" s="90" t="s">
        <v>21</v>
      </c>
      <c r="AJ29" s="84">
        <f t="shared" si="2"/>
        <v>1.0000301213892</v>
      </c>
      <c r="AK29" s="59"/>
    </row>
    <row r="30" s="49" customFormat="1" ht="17" hidden="1" customHeight="1" spans="1:37">
      <c r="A30" s="59">
        <v>9</v>
      </c>
      <c r="B30" s="64" t="s">
        <v>45</v>
      </c>
      <c r="C30" s="59">
        <f t="shared" si="19"/>
        <v>352.9525</v>
      </c>
      <c r="D30" s="59">
        <v>338.75</v>
      </c>
      <c r="E30" s="59">
        <v>1355</v>
      </c>
      <c r="F30" s="59"/>
      <c r="G30" s="59"/>
      <c r="H30" s="59"/>
      <c r="I30" s="59">
        <v>1355</v>
      </c>
      <c r="J30" s="59">
        <v>1355</v>
      </c>
      <c r="K30" s="59"/>
      <c r="L30" s="59"/>
      <c r="M30" s="59"/>
      <c r="N30" s="59"/>
      <c r="O30" s="59"/>
      <c r="P30" s="59"/>
      <c r="Q30" s="59"/>
      <c r="R30" s="59">
        <f t="shared" si="20"/>
        <v>14.2025</v>
      </c>
      <c r="S30" s="59">
        <f t="shared" si="21"/>
        <v>14.2025</v>
      </c>
      <c r="T30" s="59">
        <v>123.5</v>
      </c>
      <c r="U30" s="59">
        <v>8.645</v>
      </c>
      <c r="V30" s="59"/>
      <c r="W30" s="59"/>
      <c r="X30" s="59"/>
      <c r="Y30" s="59"/>
      <c r="Z30" s="59"/>
      <c r="AA30" s="59">
        <v>61.75</v>
      </c>
      <c r="AB30" s="59">
        <v>5.5575</v>
      </c>
      <c r="AC30" s="59"/>
      <c r="AD30" s="59"/>
      <c r="AE30" s="59"/>
      <c r="AF30" s="59"/>
      <c r="AG30" s="91">
        <v>14</v>
      </c>
      <c r="AH30" s="91">
        <v>271</v>
      </c>
      <c r="AI30" s="90">
        <f t="shared" si="23"/>
        <v>67.9525</v>
      </c>
      <c r="AJ30" s="84">
        <f t="shared" si="2"/>
        <v>0.807474093539499</v>
      </c>
      <c r="AK30" s="59"/>
    </row>
    <row r="31" s="50" customFormat="1" ht="17" customHeight="1" spans="1:37">
      <c r="A31" s="58">
        <v>5</v>
      </c>
      <c r="B31" s="69" t="s">
        <v>46</v>
      </c>
      <c r="C31" s="70">
        <f t="shared" ref="C31:AH31" si="24">SUM(C32:C38)</f>
        <v>13000</v>
      </c>
      <c r="D31" s="70">
        <f t="shared" si="24"/>
        <v>11884.45</v>
      </c>
      <c r="E31" s="70">
        <f t="shared" si="24"/>
        <v>51274</v>
      </c>
      <c r="F31" s="70">
        <f t="shared" si="24"/>
        <v>4647</v>
      </c>
      <c r="G31" s="70">
        <f t="shared" si="24"/>
        <v>2477</v>
      </c>
      <c r="H31" s="70">
        <f t="shared" si="24"/>
        <v>2170</v>
      </c>
      <c r="I31" s="70">
        <f t="shared" si="24"/>
        <v>46627</v>
      </c>
      <c r="J31" s="70">
        <f t="shared" si="24"/>
        <v>44100</v>
      </c>
      <c r="K31" s="70">
        <f t="shared" si="24"/>
        <v>0</v>
      </c>
      <c r="L31" s="70">
        <f t="shared" si="24"/>
        <v>0</v>
      </c>
      <c r="M31" s="70">
        <f t="shared" si="24"/>
        <v>1281</v>
      </c>
      <c r="N31" s="70">
        <f t="shared" si="24"/>
        <v>1246</v>
      </c>
      <c r="O31" s="70">
        <f t="shared" si="24"/>
        <v>0</v>
      </c>
      <c r="P31" s="70">
        <f t="shared" si="24"/>
        <v>0</v>
      </c>
      <c r="Q31" s="70">
        <f t="shared" si="24"/>
        <v>0</v>
      </c>
      <c r="R31" s="70">
        <f t="shared" si="24"/>
        <v>1115.55</v>
      </c>
      <c r="S31" s="70">
        <f t="shared" si="24"/>
        <v>919</v>
      </c>
      <c r="T31" s="70">
        <f t="shared" si="24"/>
        <v>4216</v>
      </c>
      <c r="U31" s="70">
        <f t="shared" si="24"/>
        <v>303</v>
      </c>
      <c r="V31" s="70">
        <f t="shared" si="24"/>
        <v>170</v>
      </c>
      <c r="W31" s="70">
        <f t="shared" si="24"/>
        <v>106</v>
      </c>
      <c r="X31" s="70">
        <f t="shared" si="24"/>
        <v>0</v>
      </c>
      <c r="Y31" s="70">
        <f t="shared" si="24"/>
        <v>200</v>
      </c>
      <c r="Z31" s="70">
        <f t="shared" si="24"/>
        <v>0</v>
      </c>
      <c r="AA31" s="70">
        <f t="shared" si="24"/>
        <v>8253</v>
      </c>
      <c r="AB31" s="70">
        <f t="shared" si="24"/>
        <v>510</v>
      </c>
      <c r="AC31" s="70">
        <f t="shared" si="24"/>
        <v>8530</v>
      </c>
      <c r="AD31" s="70">
        <f t="shared" si="24"/>
        <v>196.55</v>
      </c>
      <c r="AE31" s="70">
        <f t="shared" si="24"/>
        <v>0</v>
      </c>
      <c r="AF31" s="70">
        <f t="shared" si="24"/>
        <v>0</v>
      </c>
      <c r="AG31" s="70">
        <f t="shared" si="24"/>
        <v>8951</v>
      </c>
      <c r="AH31" s="70">
        <f t="shared" si="24"/>
        <v>4049</v>
      </c>
      <c r="AI31" s="94">
        <f t="shared" si="23"/>
        <v>0</v>
      </c>
      <c r="AJ31" s="84">
        <f t="shared" si="2"/>
        <v>1</v>
      </c>
      <c r="AK31" s="58"/>
    </row>
    <row r="32" s="49" customFormat="1" ht="17" hidden="1" customHeight="1" spans="1:37">
      <c r="A32" s="71">
        <v>1</v>
      </c>
      <c r="B32" s="72" t="s">
        <v>47</v>
      </c>
      <c r="C32" s="59">
        <f t="shared" ref="C32:C38" si="25">D32+P32+R32</f>
        <v>1342.3</v>
      </c>
      <c r="D32" s="59">
        <v>1166.8</v>
      </c>
      <c r="E32" s="71">
        <v>5834</v>
      </c>
      <c r="F32" s="71"/>
      <c r="G32" s="59"/>
      <c r="H32" s="71"/>
      <c r="I32" s="71">
        <v>5834</v>
      </c>
      <c r="J32" s="71">
        <v>5500</v>
      </c>
      <c r="K32" s="71"/>
      <c r="L32" s="71"/>
      <c r="M32" s="59">
        <v>176</v>
      </c>
      <c r="N32" s="59">
        <v>158</v>
      </c>
      <c r="O32" s="71"/>
      <c r="P32" s="71"/>
      <c r="Q32" s="71"/>
      <c r="R32" s="71">
        <f t="shared" ref="R32:R38" si="26">S32+AD32+AE32</f>
        <v>175.5</v>
      </c>
      <c r="S32" s="71">
        <f t="shared" ref="S32:S38" si="27">U32+W32+Z32+AB32</f>
        <v>152.5</v>
      </c>
      <c r="T32" s="59">
        <v>654</v>
      </c>
      <c r="U32" s="71">
        <v>46</v>
      </c>
      <c r="V32" s="59"/>
      <c r="W32" s="59"/>
      <c r="X32" s="59"/>
      <c r="Y32" s="59"/>
      <c r="Z32" s="71"/>
      <c r="AA32" s="59">
        <v>1775</v>
      </c>
      <c r="AB32" s="71">
        <v>106.5</v>
      </c>
      <c r="AC32" s="59">
        <v>1000</v>
      </c>
      <c r="AD32" s="71">
        <v>23</v>
      </c>
      <c r="AE32" s="71"/>
      <c r="AF32" s="71"/>
      <c r="AG32" s="88">
        <v>1342</v>
      </c>
      <c r="AH32" s="60"/>
      <c r="AI32" s="90"/>
      <c r="AJ32" s="84">
        <f t="shared" si="2"/>
        <v>0.999776503017209</v>
      </c>
      <c r="AK32" s="59"/>
    </row>
    <row r="33" s="49" customFormat="1" ht="17" hidden="1" customHeight="1" spans="1:37">
      <c r="A33" s="71">
        <v>2</v>
      </c>
      <c r="B33" s="72" t="s">
        <v>48</v>
      </c>
      <c r="C33" s="59">
        <f t="shared" si="25"/>
        <v>2722.75</v>
      </c>
      <c r="D33" s="59">
        <v>2591.75</v>
      </c>
      <c r="E33" s="71">
        <v>10367</v>
      </c>
      <c r="F33" s="71"/>
      <c r="G33" s="59"/>
      <c r="H33" s="71"/>
      <c r="I33" s="71">
        <v>10367</v>
      </c>
      <c r="J33" s="71">
        <v>9900</v>
      </c>
      <c r="K33" s="71"/>
      <c r="L33" s="71"/>
      <c r="M33" s="59">
        <v>245</v>
      </c>
      <c r="N33" s="59">
        <v>222</v>
      </c>
      <c r="O33" s="71"/>
      <c r="P33" s="71"/>
      <c r="Q33" s="71"/>
      <c r="R33" s="71">
        <f t="shared" si="26"/>
        <v>131</v>
      </c>
      <c r="S33" s="71">
        <f t="shared" si="27"/>
        <v>89</v>
      </c>
      <c r="T33" s="59">
        <v>900</v>
      </c>
      <c r="U33" s="71">
        <v>63</v>
      </c>
      <c r="V33" s="59">
        <v>50</v>
      </c>
      <c r="W33" s="59">
        <v>26</v>
      </c>
      <c r="X33" s="59" t="s">
        <v>49</v>
      </c>
      <c r="Y33" s="59">
        <v>200</v>
      </c>
      <c r="Z33" s="71"/>
      <c r="AA33" s="59"/>
      <c r="AB33" s="71"/>
      <c r="AC33" s="59">
        <v>1800</v>
      </c>
      <c r="AD33" s="71">
        <v>42</v>
      </c>
      <c r="AE33" s="71"/>
      <c r="AF33" s="71"/>
      <c r="AG33" s="88">
        <v>2723</v>
      </c>
      <c r="AH33" s="60"/>
      <c r="AI33" s="90"/>
      <c r="AJ33" s="84">
        <f t="shared" si="2"/>
        <v>1.00009181893306</v>
      </c>
      <c r="AK33" s="59"/>
    </row>
    <row r="34" s="49" customFormat="1" ht="17" hidden="1" customHeight="1" spans="1:37">
      <c r="A34" s="71">
        <v>3</v>
      </c>
      <c r="B34" s="72" t="s">
        <v>50</v>
      </c>
      <c r="C34" s="59">
        <f t="shared" si="25"/>
        <v>1268.05</v>
      </c>
      <c r="D34" s="59">
        <v>1057.5</v>
      </c>
      <c r="E34" s="71">
        <v>4230</v>
      </c>
      <c r="F34" s="71"/>
      <c r="G34" s="59"/>
      <c r="H34" s="71"/>
      <c r="I34" s="71">
        <v>4230</v>
      </c>
      <c r="J34" s="71">
        <v>4000</v>
      </c>
      <c r="K34" s="71"/>
      <c r="L34" s="71"/>
      <c r="M34" s="59">
        <v>120</v>
      </c>
      <c r="N34" s="59">
        <v>110</v>
      </c>
      <c r="O34" s="71"/>
      <c r="P34" s="71"/>
      <c r="Q34" s="71"/>
      <c r="R34" s="71">
        <f t="shared" si="26"/>
        <v>210.55</v>
      </c>
      <c r="S34" s="71">
        <f t="shared" si="27"/>
        <v>194</v>
      </c>
      <c r="T34" s="59">
        <v>346</v>
      </c>
      <c r="U34" s="71">
        <v>24</v>
      </c>
      <c r="V34" s="59">
        <v>120</v>
      </c>
      <c r="W34" s="59">
        <v>80</v>
      </c>
      <c r="X34" s="59"/>
      <c r="Y34" s="59"/>
      <c r="Z34" s="71"/>
      <c r="AA34" s="59">
        <v>1378</v>
      </c>
      <c r="AB34" s="71">
        <v>90</v>
      </c>
      <c r="AC34" s="59">
        <v>730</v>
      </c>
      <c r="AD34" s="71">
        <v>16.55</v>
      </c>
      <c r="AE34" s="71"/>
      <c r="AF34" s="71"/>
      <c r="AG34" s="91">
        <v>1268</v>
      </c>
      <c r="AH34" s="60"/>
      <c r="AI34" s="90"/>
      <c r="AJ34" s="84">
        <f t="shared" si="2"/>
        <v>0.999960569378179</v>
      </c>
      <c r="AK34" s="59"/>
    </row>
    <row r="35" s="49" customFormat="1" ht="17" hidden="1" customHeight="1" spans="1:37">
      <c r="A35" s="71">
        <v>4</v>
      </c>
      <c r="B35" s="72" t="s">
        <v>51</v>
      </c>
      <c r="C35" s="59">
        <f t="shared" si="25"/>
        <v>2748.4</v>
      </c>
      <c r="D35" s="59">
        <v>2569.4</v>
      </c>
      <c r="E35" s="71">
        <v>12847</v>
      </c>
      <c r="F35" s="59">
        <v>4647</v>
      </c>
      <c r="G35" s="59">
        <v>2477</v>
      </c>
      <c r="H35" s="59">
        <v>2170</v>
      </c>
      <c r="I35" s="71">
        <v>8200</v>
      </c>
      <c r="J35" s="71">
        <v>7700</v>
      </c>
      <c r="K35" s="59"/>
      <c r="L35" s="59"/>
      <c r="M35" s="59">
        <v>200</v>
      </c>
      <c r="N35" s="59">
        <v>300</v>
      </c>
      <c r="O35" s="59"/>
      <c r="P35" s="59"/>
      <c r="Q35" s="59"/>
      <c r="R35" s="71">
        <f t="shared" si="26"/>
        <v>179</v>
      </c>
      <c r="S35" s="71">
        <f t="shared" si="27"/>
        <v>133</v>
      </c>
      <c r="T35" s="59">
        <v>700</v>
      </c>
      <c r="U35" s="71">
        <v>49</v>
      </c>
      <c r="V35" s="59"/>
      <c r="W35" s="59"/>
      <c r="X35" s="59"/>
      <c r="Y35" s="59"/>
      <c r="Z35" s="71"/>
      <c r="AA35" s="59">
        <v>1400</v>
      </c>
      <c r="AB35" s="71">
        <v>84</v>
      </c>
      <c r="AC35" s="59">
        <v>2000</v>
      </c>
      <c r="AD35" s="71">
        <v>46</v>
      </c>
      <c r="AE35" s="59"/>
      <c r="AF35" s="59"/>
      <c r="AG35" s="88">
        <v>2748</v>
      </c>
      <c r="AH35" s="60"/>
      <c r="AI35" s="90"/>
      <c r="AJ35" s="84">
        <f t="shared" si="2"/>
        <v>0.999854460777179</v>
      </c>
      <c r="AK35" s="59"/>
    </row>
    <row r="36" s="49" customFormat="1" ht="17" hidden="1" customHeight="1" spans="1:37">
      <c r="A36" s="71">
        <v>5</v>
      </c>
      <c r="B36" s="72" t="s">
        <v>52</v>
      </c>
      <c r="C36" s="59">
        <f t="shared" si="25"/>
        <v>1550.5</v>
      </c>
      <c r="D36" s="59">
        <v>1462.5</v>
      </c>
      <c r="E36" s="71">
        <v>5850</v>
      </c>
      <c r="F36" s="71"/>
      <c r="G36" s="59"/>
      <c r="H36" s="71"/>
      <c r="I36" s="71">
        <v>5850</v>
      </c>
      <c r="J36" s="71">
        <v>5500</v>
      </c>
      <c r="K36" s="71"/>
      <c r="L36" s="71"/>
      <c r="M36" s="59">
        <v>200</v>
      </c>
      <c r="N36" s="59">
        <v>150</v>
      </c>
      <c r="O36" s="71"/>
      <c r="P36" s="71"/>
      <c r="Q36" s="71"/>
      <c r="R36" s="71">
        <f t="shared" si="26"/>
        <v>88</v>
      </c>
      <c r="S36" s="71">
        <f t="shared" si="27"/>
        <v>65</v>
      </c>
      <c r="T36" s="59">
        <v>500</v>
      </c>
      <c r="U36" s="71">
        <v>35</v>
      </c>
      <c r="V36" s="59"/>
      <c r="W36" s="59"/>
      <c r="X36" s="59"/>
      <c r="Y36" s="59"/>
      <c r="Z36" s="71"/>
      <c r="AA36" s="59">
        <v>500</v>
      </c>
      <c r="AB36" s="71">
        <v>30</v>
      </c>
      <c r="AC36" s="59">
        <v>1000</v>
      </c>
      <c r="AD36" s="71">
        <v>23</v>
      </c>
      <c r="AE36" s="71"/>
      <c r="AF36" s="71"/>
      <c r="AG36" s="91">
        <v>870</v>
      </c>
      <c r="AH36" s="91">
        <v>681</v>
      </c>
      <c r="AI36" s="90"/>
      <c r="AJ36" s="84">
        <f t="shared" si="2"/>
        <v>1.00032247662045</v>
      </c>
      <c r="AK36" s="59"/>
    </row>
    <row r="37" s="49" customFormat="1" ht="17" hidden="1" customHeight="1" spans="1:37">
      <c r="A37" s="71">
        <v>6</v>
      </c>
      <c r="B37" s="72" t="s">
        <v>53</v>
      </c>
      <c r="C37" s="59">
        <f t="shared" si="25"/>
        <v>1757.5</v>
      </c>
      <c r="D37" s="59">
        <v>1586.5</v>
      </c>
      <c r="E37" s="71">
        <v>6346</v>
      </c>
      <c r="F37" s="71"/>
      <c r="G37" s="59"/>
      <c r="H37" s="71"/>
      <c r="I37" s="71">
        <v>6346</v>
      </c>
      <c r="J37" s="71">
        <v>6000</v>
      </c>
      <c r="K37" s="71"/>
      <c r="L37" s="71"/>
      <c r="M37" s="59">
        <v>182</v>
      </c>
      <c r="N37" s="59">
        <v>164</v>
      </c>
      <c r="O37" s="71"/>
      <c r="P37" s="71"/>
      <c r="Q37" s="71"/>
      <c r="R37" s="71">
        <f t="shared" si="26"/>
        <v>171</v>
      </c>
      <c r="S37" s="71">
        <f t="shared" si="27"/>
        <v>148</v>
      </c>
      <c r="T37" s="59">
        <v>661</v>
      </c>
      <c r="U37" s="71">
        <v>46</v>
      </c>
      <c r="V37" s="59"/>
      <c r="W37" s="59"/>
      <c r="X37" s="59"/>
      <c r="Y37" s="59"/>
      <c r="Z37" s="71"/>
      <c r="AA37" s="59">
        <v>1700</v>
      </c>
      <c r="AB37" s="71">
        <v>102</v>
      </c>
      <c r="AC37" s="59">
        <v>1000</v>
      </c>
      <c r="AD37" s="71">
        <v>23</v>
      </c>
      <c r="AE37" s="71"/>
      <c r="AF37" s="71"/>
      <c r="AG37" s="60"/>
      <c r="AH37" s="95">
        <v>1758</v>
      </c>
      <c r="AI37" s="90"/>
      <c r="AJ37" s="84">
        <f t="shared" si="2"/>
        <v>1.00028449502134</v>
      </c>
      <c r="AK37" s="59"/>
    </row>
    <row r="38" s="49" customFormat="1" ht="17" hidden="1" customHeight="1" spans="1:37">
      <c r="A38" s="71">
        <v>7</v>
      </c>
      <c r="B38" s="72" t="s">
        <v>54</v>
      </c>
      <c r="C38" s="59">
        <f t="shared" si="25"/>
        <v>1610.5</v>
      </c>
      <c r="D38" s="59">
        <v>1450</v>
      </c>
      <c r="E38" s="71">
        <v>5800</v>
      </c>
      <c r="F38" s="71"/>
      <c r="G38" s="59"/>
      <c r="H38" s="71"/>
      <c r="I38" s="71">
        <v>5800</v>
      </c>
      <c r="J38" s="71">
        <v>5500</v>
      </c>
      <c r="K38" s="71"/>
      <c r="L38" s="71"/>
      <c r="M38" s="59">
        <v>158</v>
      </c>
      <c r="N38" s="59">
        <v>142</v>
      </c>
      <c r="O38" s="71"/>
      <c r="P38" s="71"/>
      <c r="Q38" s="71"/>
      <c r="R38" s="71">
        <f t="shared" si="26"/>
        <v>160.5</v>
      </c>
      <c r="S38" s="71">
        <f t="shared" si="27"/>
        <v>137.5</v>
      </c>
      <c r="T38" s="59">
        <v>455</v>
      </c>
      <c r="U38" s="71">
        <v>40</v>
      </c>
      <c r="V38" s="59"/>
      <c r="W38" s="59"/>
      <c r="X38" s="59"/>
      <c r="Y38" s="59"/>
      <c r="Z38" s="71"/>
      <c r="AA38" s="59">
        <v>1500</v>
      </c>
      <c r="AB38" s="71">
        <v>97.5</v>
      </c>
      <c r="AC38" s="59">
        <v>1000</v>
      </c>
      <c r="AD38" s="71">
        <v>23</v>
      </c>
      <c r="AE38" s="71"/>
      <c r="AF38" s="71"/>
      <c r="AG38" s="60"/>
      <c r="AH38" s="96">
        <v>1610</v>
      </c>
      <c r="AI38" s="90" t="s">
        <v>21</v>
      </c>
      <c r="AJ38" s="84">
        <f t="shared" si="2"/>
        <v>0.999689537410742</v>
      </c>
      <c r="AK38" s="59"/>
    </row>
    <row r="39" s="50" customFormat="1" ht="17" customHeight="1" spans="1:37">
      <c r="A39" s="58">
        <v>6</v>
      </c>
      <c r="B39" s="63" t="s">
        <v>55</v>
      </c>
      <c r="C39" s="58">
        <f t="shared" ref="C39:AI39" si="28">SUM(C40:C48)</f>
        <v>9500</v>
      </c>
      <c r="D39" s="58">
        <f t="shared" si="28"/>
        <v>8845.25</v>
      </c>
      <c r="E39" s="58">
        <f t="shared" si="28"/>
        <v>35381</v>
      </c>
      <c r="F39" s="58">
        <f t="shared" si="28"/>
        <v>1521</v>
      </c>
      <c r="G39" s="58">
        <f t="shared" si="28"/>
        <v>1100</v>
      </c>
      <c r="H39" s="58">
        <f t="shared" si="28"/>
        <v>421</v>
      </c>
      <c r="I39" s="58">
        <f t="shared" si="28"/>
        <v>33860</v>
      </c>
      <c r="J39" s="58">
        <f t="shared" si="28"/>
        <v>31030</v>
      </c>
      <c r="K39" s="58">
        <f t="shared" si="28"/>
        <v>0</v>
      </c>
      <c r="L39" s="58">
        <f t="shared" si="28"/>
        <v>0</v>
      </c>
      <c r="M39" s="58">
        <f t="shared" si="28"/>
        <v>1040</v>
      </c>
      <c r="N39" s="58">
        <f t="shared" si="28"/>
        <v>1790</v>
      </c>
      <c r="O39" s="58">
        <f t="shared" si="28"/>
        <v>0</v>
      </c>
      <c r="P39" s="58">
        <f t="shared" si="28"/>
        <v>0</v>
      </c>
      <c r="Q39" s="58">
        <f t="shared" si="28"/>
        <v>0</v>
      </c>
      <c r="R39" s="58">
        <f t="shared" si="28"/>
        <v>654.75</v>
      </c>
      <c r="S39" s="58">
        <f t="shared" si="28"/>
        <v>654.75</v>
      </c>
      <c r="T39" s="58">
        <f t="shared" si="28"/>
        <v>2231</v>
      </c>
      <c r="U39" s="58">
        <f t="shared" si="28"/>
        <v>256</v>
      </c>
      <c r="V39" s="58">
        <f t="shared" si="28"/>
        <v>0</v>
      </c>
      <c r="W39" s="58">
        <f t="shared" si="28"/>
        <v>0</v>
      </c>
      <c r="X39" s="58">
        <f t="shared" si="28"/>
        <v>0</v>
      </c>
      <c r="Y39" s="58">
        <f t="shared" si="28"/>
        <v>0</v>
      </c>
      <c r="Z39" s="58">
        <f t="shared" si="28"/>
        <v>0</v>
      </c>
      <c r="AA39" s="58">
        <f t="shared" si="28"/>
        <v>5709</v>
      </c>
      <c r="AB39" s="58">
        <f t="shared" si="28"/>
        <v>398.75</v>
      </c>
      <c r="AC39" s="58">
        <f t="shared" si="28"/>
        <v>0</v>
      </c>
      <c r="AD39" s="58">
        <f t="shared" si="28"/>
        <v>0</v>
      </c>
      <c r="AE39" s="58">
        <f t="shared" si="28"/>
        <v>0</v>
      </c>
      <c r="AF39" s="58">
        <f t="shared" si="28"/>
        <v>0</v>
      </c>
      <c r="AG39" s="58">
        <f t="shared" si="28"/>
        <v>6369</v>
      </c>
      <c r="AH39" s="58">
        <f t="shared" si="28"/>
        <v>3131</v>
      </c>
      <c r="AI39" s="87">
        <f t="shared" si="28"/>
        <v>0</v>
      </c>
      <c r="AJ39" s="84">
        <f t="shared" si="2"/>
        <v>1</v>
      </c>
      <c r="AK39" s="58"/>
    </row>
    <row r="40" s="49" customFormat="1" ht="17" hidden="1" customHeight="1" spans="1:37">
      <c r="A40" s="59">
        <v>1</v>
      </c>
      <c r="B40" s="73" t="s">
        <v>56</v>
      </c>
      <c r="C40" s="59">
        <f t="shared" ref="C40:C48" si="29">D40+P40+R40</f>
        <v>1069.75</v>
      </c>
      <c r="D40" s="59">
        <v>975.75</v>
      </c>
      <c r="E40" s="59">
        <f t="shared" ref="E40:E48" si="30">F40+I40</f>
        <v>3903</v>
      </c>
      <c r="F40" s="59"/>
      <c r="G40" s="59"/>
      <c r="H40" s="59"/>
      <c r="I40" s="59">
        <f t="shared" ref="I40:I48" si="31">J40+M40+N40</f>
        <v>3903</v>
      </c>
      <c r="J40" s="59">
        <v>3341</v>
      </c>
      <c r="K40" s="59"/>
      <c r="L40" s="59"/>
      <c r="M40" s="59">
        <v>209</v>
      </c>
      <c r="N40" s="59">
        <v>353</v>
      </c>
      <c r="O40" s="59"/>
      <c r="P40" s="59"/>
      <c r="Q40" s="59"/>
      <c r="R40" s="59">
        <f t="shared" ref="R40:R48" si="32">S40+AD40+AE40</f>
        <v>94</v>
      </c>
      <c r="S40" s="59">
        <f t="shared" ref="S40:S48" si="33">U40+W40+Z40+AB40</f>
        <v>94</v>
      </c>
      <c r="T40" s="61">
        <v>76</v>
      </c>
      <c r="U40" s="59">
        <v>6</v>
      </c>
      <c r="V40" s="59"/>
      <c r="W40" s="59"/>
      <c r="X40" s="59"/>
      <c r="Y40" s="59"/>
      <c r="Z40" s="59"/>
      <c r="AA40" s="61">
        <v>1255</v>
      </c>
      <c r="AB40" s="59">
        <v>88</v>
      </c>
      <c r="AC40" s="61"/>
      <c r="AD40" s="59"/>
      <c r="AE40" s="59"/>
      <c r="AF40" s="59"/>
      <c r="AG40" s="88">
        <v>1070</v>
      </c>
      <c r="AH40" s="60"/>
      <c r="AI40" s="90"/>
      <c r="AJ40" s="84">
        <f t="shared" si="2"/>
        <v>1.00023369946249</v>
      </c>
      <c r="AK40" s="59"/>
    </row>
    <row r="41" s="49" customFormat="1" ht="17" hidden="1" customHeight="1" spans="1:37">
      <c r="A41" s="59">
        <v>2</v>
      </c>
      <c r="B41" s="73" t="s">
        <v>57</v>
      </c>
      <c r="C41" s="59">
        <f t="shared" si="29"/>
        <v>2334.75</v>
      </c>
      <c r="D41" s="59">
        <v>2200.75</v>
      </c>
      <c r="E41" s="59">
        <f t="shared" si="30"/>
        <v>8803</v>
      </c>
      <c r="F41" s="59"/>
      <c r="G41" s="61"/>
      <c r="H41" s="61"/>
      <c r="I41" s="59">
        <f t="shared" si="31"/>
        <v>8803</v>
      </c>
      <c r="J41" s="61">
        <v>8250</v>
      </c>
      <c r="K41" s="61"/>
      <c r="L41" s="61"/>
      <c r="M41" s="61">
        <v>200</v>
      </c>
      <c r="N41" s="61">
        <v>353</v>
      </c>
      <c r="O41" s="61"/>
      <c r="P41" s="61"/>
      <c r="Q41" s="59"/>
      <c r="R41" s="59">
        <f t="shared" si="32"/>
        <v>134</v>
      </c>
      <c r="S41" s="59">
        <f t="shared" si="33"/>
        <v>134</v>
      </c>
      <c r="T41" s="61">
        <v>524</v>
      </c>
      <c r="U41" s="59">
        <v>36</v>
      </c>
      <c r="V41" s="61"/>
      <c r="W41" s="61"/>
      <c r="X41" s="61"/>
      <c r="Y41" s="61"/>
      <c r="Z41" s="61"/>
      <c r="AA41" s="61">
        <v>1409</v>
      </c>
      <c r="AB41" s="59">
        <v>98</v>
      </c>
      <c r="AC41" s="61"/>
      <c r="AD41" s="59"/>
      <c r="AE41" s="59"/>
      <c r="AF41" s="59"/>
      <c r="AG41" s="88">
        <v>2335</v>
      </c>
      <c r="AH41" s="60"/>
      <c r="AI41" s="90"/>
      <c r="AJ41" s="84">
        <f t="shared" si="2"/>
        <v>1.00010707784559</v>
      </c>
      <c r="AK41" s="59"/>
    </row>
    <row r="42" s="49" customFormat="1" ht="17" hidden="1" customHeight="1" spans="1:37">
      <c r="A42" s="59">
        <v>4</v>
      </c>
      <c r="B42" s="73" t="s">
        <v>58</v>
      </c>
      <c r="C42" s="59">
        <f t="shared" si="29"/>
        <v>1115.5</v>
      </c>
      <c r="D42" s="59">
        <v>965.5</v>
      </c>
      <c r="E42" s="59">
        <f t="shared" si="30"/>
        <v>3862</v>
      </c>
      <c r="F42" s="59"/>
      <c r="G42" s="61"/>
      <c r="H42" s="61"/>
      <c r="I42" s="59">
        <f t="shared" si="31"/>
        <v>3862</v>
      </c>
      <c r="J42" s="61">
        <v>3544</v>
      </c>
      <c r="K42" s="61"/>
      <c r="L42" s="61"/>
      <c r="M42" s="61">
        <v>143</v>
      </c>
      <c r="N42" s="61">
        <v>175</v>
      </c>
      <c r="O42" s="61"/>
      <c r="P42" s="61"/>
      <c r="Q42" s="61"/>
      <c r="R42" s="61">
        <f t="shared" si="32"/>
        <v>150</v>
      </c>
      <c r="S42" s="61">
        <f t="shared" si="33"/>
        <v>150</v>
      </c>
      <c r="T42" s="61">
        <v>129</v>
      </c>
      <c r="U42" s="61">
        <v>90</v>
      </c>
      <c r="V42" s="61"/>
      <c r="W42" s="61"/>
      <c r="X42" s="61"/>
      <c r="Y42" s="61"/>
      <c r="Z42" s="61"/>
      <c r="AA42" s="61">
        <v>859</v>
      </c>
      <c r="AB42" s="61">
        <v>60</v>
      </c>
      <c r="AC42" s="61"/>
      <c r="AD42" s="61"/>
      <c r="AE42" s="61"/>
      <c r="AF42" s="61"/>
      <c r="AG42" s="88">
        <v>318</v>
      </c>
      <c r="AH42" s="59">
        <v>797</v>
      </c>
      <c r="AI42" s="90"/>
      <c r="AJ42" s="84">
        <f t="shared" si="2"/>
        <v>0.999551770506499</v>
      </c>
      <c r="AK42" s="59"/>
    </row>
    <row r="43" s="49" customFormat="1" ht="17" hidden="1" customHeight="1" spans="1:37">
      <c r="A43" s="59">
        <v>5</v>
      </c>
      <c r="B43" s="73" t="s">
        <v>59</v>
      </c>
      <c r="C43" s="59">
        <f t="shared" si="29"/>
        <v>990.25</v>
      </c>
      <c r="D43" s="59">
        <v>957.25</v>
      </c>
      <c r="E43" s="59">
        <f t="shared" si="30"/>
        <v>3829</v>
      </c>
      <c r="F43" s="59"/>
      <c r="G43" s="61"/>
      <c r="H43" s="61"/>
      <c r="I43" s="59">
        <f t="shared" si="31"/>
        <v>3829</v>
      </c>
      <c r="J43" s="61">
        <v>3679</v>
      </c>
      <c r="K43" s="61"/>
      <c r="L43" s="61"/>
      <c r="M43" s="61">
        <v>0</v>
      </c>
      <c r="N43" s="61">
        <v>150</v>
      </c>
      <c r="O43" s="61"/>
      <c r="P43" s="61"/>
      <c r="Q43" s="61"/>
      <c r="R43" s="59">
        <f t="shared" si="32"/>
        <v>33</v>
      </c>
      <c r="S43" s="59">
        <f t="shared" si="33"/>
        <v>33</v>
      </c>
      <c r="T43" s="61">
        <v>335</v>
      </c>
      <c r="U43" s="59">
        <v>33</v>
      </c>
      <c r="V43" s="61"/>
      <c r="W43" s="61"/>
      <c r="X43" s="61"/>
      <c r="Y43" s="61"/>
      <c r="Z43" s="61"/>
      <c r="AA43" s="61"/>
      <c r="AB43" s="59">
        <v>0</v>
      </c>
      <c r="AC43" s="61"/>
      <c r="AD43" s="59"/>
      <c r="AE43" s="59"/>
      <c r="AF43" s="59"/>
      <c r="AG43" s="91">
        <v>990</v>
      </c>
      <c r="AH43" s="60"/>
      <c r="AI43" s="90"/>
      <c r="AJ43" s="84">
        <f t="shared" si="2"/>
        <v>0.999747538500379</v>
      </c>
      <c r="AK43" s="59"/>
    </row>
    <row r="44" s="49" customFormat="1" ht="17" hidden="1" customHeight="1" spans="1:37">
      <c r="A44" s="59">
        <v>3</v>
      </c>
      <c r="B44" s="73" t="s">
        <v>60</v>
      </c>
      <c r="C44" s="59">
        <f t="shared" si="29"/>
        <v>532.25</v>
      </c>
      <c r="D44" s="59">
        <v>435</v>
      </c>
      <c r="E44" s="59">
        <f t="shared" si="30"/>
        <v>1740</v>
      </c>
      <c r="F44" s="59"/>
      <c r="G44" s="61"/>
      <c r="H44" s="61"/>
      <c r="I44" s="59">
        <f t="shared" si="31"/>
        <v>1740</v>
      </c>
      <c r="J44" s="61">
        <v>1403</v>
      </c>
      <c r="K44" s="61"/>
      <c r="L44" s="61"/>
      <c r="M44" s="61">
        <v>150</v>
      </c>
      <c r="N44" s="61">
        <v>187</v>
      </c>
      <c r="O44" s="61"/>
      <c r="P44" s="61"/>
      <c r="Q44" s="61"/>
      <c r="R44" s="59">
        <f t="shared" si="32"/>
        <v>97.25</v>
      </c>
      <c r="S44" s="59">
        <f t="shared" si="33"/>
        <v>97.25</v>
      </c>
      <c r="T44" s="61">
        <v>329</v>
      </c>
      <c r="U44" s="59">
        <v>33</v>
      </c>
      <c r="V44" s="61"/>
      <c r="W44" s="61"/>
      <c r="X44" s="61"/>
      <c r="Y44" s="61"/>
      <c r="Z44" s="61"/>
      <c r="AA44" s="61">
        <v>937</v>
      </c>
      <c r="AB44" s="59">
        <v>64.25</v>
      </c>
      <c r="AC44" s="61"/>
      <c r="AD44" s="59"/>
      <c r="AE44" s="59"/>
      <c r="AF44" s="59"/>
      <c r="AG44" s="88"/>
      <c r="AH44" s="59">
        <v>532.25</v>
      </c>
      <c r="AI44" s="90"/>
      <c r="AJ44" s="84">
        <f t="shared" si="2"/>
        <v>1</v>
      </c>
      <c r="AK44" s="59"/>
    </row>
    <row r="45" s="49" customFormat="1" ht="17" hidden="1" customHeight="1" spans="1:37">
      <c r="A45" s="59">
        <v>6</v>
      </c>
      <c r="B45" s="73" t="s">
        <v>61</v>
      </c>
      <c r="C45" s="59">
        <f t="shared" si="29"/>
        <v>691.5</v>
      </c>
      <c r="D45" s="59">
        <v>647.5</v>
      </c>
      <c r="E45" s="59">
        <f t="shared" si="30"/>
        <v>2590</v>
      </c>
      <c r="F45" s="59"/>
      <c r="G45" s="61"/>
      <c r="H45" s="61"/>
      <c r="I45" s="59">
        <f t="shared" si="31"/>
        <v>2590</v>
      </c>
      <c r="J45" s="61">
        <v>2370</v>
      </c>
      <c r="K45" s="61"/>
      <c r="L45" s="61"/>
      <c r="M45" s="61">
        <v>70</v>
      </c>
      <c r="N45" s="61">
        <v>150</v>
      </c>
      <c r="O45" s="61"/>
      <c r="P45" s="61"/>
      <c r="Q45" s="61"/>
      <c r="R45" s="59">
        <f t="shared" si="32"/>
        <v>44</v>
      </c>
      <c r="S45" s="59">
        <f t="shared" si="33"/>
        <v>44</v>
      </c>
      <c r="T45" s="61">
        <v>296</v>
      </c>
      <c r="U45" s="59">
        <v>22</v>
      </c>
      <c r="V45" s="61"/>
      <c r="W45" s="61"/>
      <c r="X45" s="61"/>
      <c r="Y45" s="61"/>
      <c r="Z45" s="61"/>
      <c r="AA45" s="61">
        <v>296</v>
      </c>
      <c r="AB45" s="59">
        <v>22</v>
      </c>
      <c r="AC45" s="61"/>
      <c r="AD45" s="59"/>
      <c r="AE45" s="59"/>
      <c r="AF45" s="59"/>
      <c r="AG45" s="88"/>
      <c r="AH45" s="59">
        <v>691.5</v>
      </c>
      <c r="AI45" s="90"/>
      <c r="AJ45" s="84">
        <f t="shared" si="2"/>
        <v>1</v>
      </c>
      <c r="AK45" s="59"/>
    </row>
    <row r="46" s="49" customFormat="1" ht="17" hidden="1" customHeight="1" spans="1:37">
      <c r="A46" s="59">
        <v>7</v>
      </c>
      <c r="B46" s="73" t="s">
        <v>62</v>
      </c>
      <c r="C46" s="59">
        <f t="shared" si="29"/>
        <v>939</v>
      </c>
      <c r="D46" s="59">
        <v>899</v>
      </c>
      <c r="E46" s="59">
        <f t="shared" si="30"/>
        <v>3596</v>
      </c>
      <c r="F46" s="59"/>
      <c r="G46" s="61"/>
      <c r="H46" s="61"/>
      <c r="I46" s="59">
        <f t="shared" si="31"/>
        <v>3596</v>
      </c>
      <c r="J46" s="61">
        <v>3372</v>
      </c>
      <c r="K46" s="61"/>
      <c r="L46" s="61"/>
      <c r="M46" s="61">
        <v>102</v>
      </c>
      <c r="N46" s="61">
        <v>122</v>
      </c>
      <c r="O46" s="61"/>
      <c r="P46" s="61"/>
      <c r="Q46" s="61"/>
      <c r="R46" s="59">
        <f t="shared" si="32"/>
        <v>40</v>
      </c>
      <c r="S46" s="59">
        <f t="shared" si="33"/>
        <v>40</v>
      </c>
      <c r="T46" s="61">
        <v>287</v>
      </c>
      <c r="U46" s="59">
        <v>20</v>
      </c>
      <c r="V46" s="61"/>
      <c r="W46" s="61"/>
      <c r="X46" s="61"/>
      <c r="Y46" s="61"/>
      <c r="Z46" s="61"/>
      <c r="AA46" s="61">
        <v>287</v>
      </c>
      <c r="AB46" s="59">
        <v>20</v>
      </c>
      <c r="AC46" s="61"/>
      <c r="AD46" s="59"/>
      <c r="AE46" s="59"/>
      <c r="AF46" s="59"/>
      <c r="AG46" s="88">
        <v>939</v>
      </c>
      <c r="AH46" s="60"/>
      <c r="AI46" s="90"/>
      <c r="AJ46" s="84">
        <f t="shared" si="2"/>
        <v>1</v>
      </c>
      <c r="AK46" s="59"/>
    </row>
    <row r="47" s="49" customFormat="1" ht="17" hidden="1" customHeight="1" spans="1:37">
      <c r="A47" s="59">
        <v>8</v>
      </c>
      <c r="B47" s="73" t="s">
        <v>63</v>
      </c>
      <c r="C47" s="59">
        <f t="shared" si="29"/>
        <v>716.75</v>
      </c>
      <c r="D47" s="59">
        <v>676.25</v>
      </c>
      <c r="E47" s="59">
        <f t="shared" si="30"/>
        <v>2705</v>
      </c>
      <c r="F47" s="59"/>
      <c r="G47" s="59"/>
      <c r="H47" s="59"/>
      <c r="I47" s="59">
        <f t="shared" si="31"/>
        <v>2705</v>
      </c>
      <c r="J47" s="61">
        <v>2475</v>
      </c>
      <c r="K47" s="59"/>
      <c r="L47" s="59"/>
      <c r="M47" s="61">
        <v>80</v>
      </c>
      <c r="N47" s="61">
        <v>150</v>
      </c>
      <c r="O47" s="59"/>
      <c r="P47" s="59"/>
      <c r="Q47" s="59"/>
      <c r="R47" s="59">
        <f t="shared" si="32"/>
        <v>40.5</v>
      </c>
      <c r="S47" s="59">
        <f t="shared" si="33"/>
        <v>40.5</v>
      </c>
      <c r="T47" s="61">
        <v>140</v>
      </c>
      <c r="U47" s="59">
        <v>9</v>
      </c>
      <c r="V47" s="59"/>
      <c r="W47" s="59"/>
      <c r="X47" s="59"/>
      <c r="Y47" s="59"/>
      <c r="Z47" s="59"/>
      <c r="AA47" s="61">
        <v>450</v>
      </c>
      <c r="AB47" s="59">
        <v>31.5</v>
      </c>
      <c r="AC47" s="61"/>
      <c r="AD47" s="59"/>
      <c r="AE47" s="59"/>
      <c r="AF47" s="59"/>
      <c r="AG47" s="88">
        <v>717</v>
      </c>
      <c r="AH47" s="60"/>
      <c r="AI47" s="90"/>
      <c r="AJ47" s="84">
        <f t="shared" si="2"/>
        <v>1.00034879665155</v>
      </c>
      <c r="AK47" s="59"/>
    </row>
    <row r="48" s="49" customFormat="1" ht="17" hidden="1" customHeight="1" spans="1:37">
      <c r="A48" s="59">
        <v>9</v>
      </c>
      <c r="B48" s="73" t="s">
        <v>64</v>
      </c>
      <c r="C48" s="59">
        <f t="shared" si="29"/>
        <v>1110.25</v>
      </c>
      <c r="D48" s="59">
        <v>1088.25</v>
      </c>
      <c r="E48" s="59">
        <f t="shared" si="30"/>
        <v>4353</v>
      </c>
      <c r="F48" s="59">
        <f>G48+H48</f>
        <v>1521</v>
      </c>
      <c r="G48" s="59">
        <v>1100</v>
      </c>
      <c r="H48" s="59">
        <v>421</v>
      </c>
      <c r="I48" s="59">
        <f t="shared" si="31"/>
        <v>2832</v>
      </c>
      <c r="J48" s="59">
        <v>2596</v>
      </c>
      <c r="K48" s="59"/>
      <c r="L48" s="59"/>
      <c r="M48" s="61">
        <v>86</v>
      </c>
      <c r="N48" s="61">
        <v>150</v>
      </c>
      <c r="O48" s="59"/>
      <c r="P48" s="59"/>
      <c r="Q48" s="59"/>
      <c r="R48" s="59">
        <f t="shared" si="32"/>
        <v>22</v>
      </c>
      <c r="S48" s="59">
        <f t="shared" si="33"/>
        <v>22</v>
      </c>
      <c r="T48" s="61">
        <v>115</v>
      </c>
      <c r="U48" s="59">
        <v>7</v>
      </c>
      <c r="V48" s="59"/>
      <c r="W48" s="59"/>
      <c r="X48" s="59"/>
      <c r="Y48" s="59"/>
      <c r="Z48" s="59"/>
      <c r="AA48" s="61">
        <v>216</v>
      </c>
      <c r="AB48" s="59">
        <v>15</v>
      </c>
      <c r="AC48" s="61"/>
      <c r="AD48" s="59"/>
      <c r="AE48" s="59"/>
      <c r="AF48" s="59"/>
      <c r="AG48" s="60"/>
      <c r="AH48" s="59">
        <v>1110.25</v>
      </c>
      <c r="AI48" s="90"/>
      <c r="AJ48" s="84">
        <f t="shared" si="2"/>
        <v>1</v>
      </c>
      <c r="AK48" s="59"/>
    </row>
    <row r="49" s="52" customFormat="1" ht="17" customHeight="1" spans="1:37">
      <c r="A49" s="58">
        <v>7</v>
      </c>
      <c r="B49" s="63" t="s">
        <v>65</v>
      </c>
      <c r="C49" s="58">
        <f t="shared" ref="C49:AG49" si="34">C50+C51+C52+C53+C54+C55+C56+C57+C58+C59+C60+C61+C62+C63</f>
        <v>10000</v>
      </c>
      <c r="D49" s="58">
        <f t="shared" si="34"/>
        <v>10000</v>
      </c>
      <c r="E49" s="58">
        <f t="shared" si="34"/>
        <v>44647</v>
      </c>
      <c r="F49" s="58">
        <f t="shared" si="34"/>
        <v>44647</v>
      </c>
      <c r="G49" s="58">
        <f t="shared" si="34"/>
        <v>0</v>
      </c>
      <c r="H49" s="58">
        <f t="shared" si="34"/>
        <v>44647</v>
      </c>
      <c r="I49" s="58">
        <f t="shared" si="34"/>
        <v>0</v>
      </c>
      <c r="J49" s="58">
        <f t="shared" si="34"/>
        <v>0</v>
      </c>
      <c r="K49" s="58">
        <f t="shared" si="34"/>
        <v>0</v>
      </c>
      <c r="L49" s="58">
        <f t="shared" si="34"/>
        <v>0</v>
      </c>
      <c r="M49" s="58">
        <f t="shared" si="34"/>
        <v>0</v>
      </c>
      <c r="N49" s="58">
        <f t="shared" si="34"/>
        <v>0</v>
      </c>
      <c r="O49" s="58">
        <f t="shared" si="34"/>
        <v>0</v>
      </c>
      <c r="P49" s="58">
        <f t="shared" si="34"/>
        <v>0</v>
      </c>
      <c r="Q49" s="58">
        <f t="shared" si="34"/>
        <v>0</v>
      </c>
      <c r="R49" s="58">
        <f t="shared" si="34"/>
        <v>0</v>
      </c>
      <c r="S49" s="58">
        <f t="shared" si="34"/>
        <v>0</v>
      </c>
      <c r="T49" s="58">
        <f t="shared" si="34"/>
        <v>0</v>
      </c>
      <c r="U49" s="58">
        <f t="shared" si="34"/>
        <v>0</v>
      </c>
      <c r="V49" s="58">
        <f t="shared" si="34"/>
        <v>0</v>
      </c>
      <c r="W49" s="58">
        <f t="shared" si="34"/>
        <v>0</v>
      </c>
      <c r="X49" s="58">
        <f t="shared" si="34"/>
        <v>0</v>
      </c>
      <c r="Y49" s="58">
        <f t="shared" si="34"/>
        <v>0</v>
      </c>
      <c r="Z49" s="58">
        <f t="shared" si="34"/>
        <v>0</v>
      </c>
      <c r="AA49" s="58">
        <f t="shared" si="34"/>
        <v>0</v>
      </c>
      <c r="AB49" s="58">
        <f t="shared" si="34"/>
        <v>0</v>
      </c>
      <c r="AC49" s="58">
        <f t="shared" si="34"/>
        <v>0</v>
      </c>
      <c r="AD49" s="58">
        <f t="shared" si="34"/>
        <v>0</v>
      </c>
      <c r="AE49" s="58">
        <f t="shared" si="34"/>
        <v>0</v>
      </c>
      <c r="AF49" s="58">
        <f t="shared" si="34"/>
        <v>0</v>
      </c>
      <c r="AG49" s="58">
        <f t="shared" si="34"/>
        <v>2847</v>
      </c>
      <c r="AH49" s="58">
        <f>AH50+AH51+AH52+AH53+AH54+AH55+AH56+AH57+AH58+AH59+AH60+AH61+AH62+AH63+1000</f>
        <v>5406</v>
      </c>
      <c r="AI49" s="87">
        <f>AI50+AI51+AI52+AI53+AI54+AI55+AI56+AI57+AI58+AI59+AI60+AI61+AI62+AI63-1000</f>
        <v>1747</v>
      </c>
      <c r="AJ49" s="84">
        <f t="shared" si="2"/>
        <v>0.8253</v>
      </c>
      <c r="AK49" s="58"/>
    </row>
    <row r="50" s="49" customFormat="1" ht="17" hidden="1" customHeight="1" spans="1:37">
      <c r="A50" s="59">
        <v>1</v>
      </c>
      <c r="B50" s="74" t="s">
        <v>66</v>
      </c>
      <c r="C50" s="59">
        <v>642</v>
      </c>
      <c r="D50" s="59">
        <v>642</v>
      </c>
      <c r="E50" s="59">
        <v>2864</v>
      </c>
      <c r="F50" s="59">
        <v>2864</v>
      </c>
      <c r="G50" s="59"/>
      <c r="H50" s="59">
        <v>2864</v>
      </c>
      <c r="I50" s="59">
        <v>0</v>
      </c>
      <c r="J50" s="59"/>
      <c r="K50" s="59"/>
      <c r="L50" s="59"/>
      <c r="M50" s="61"/>
      <c r="N50" s="61"/>
      <c r="O50" s="59"/>
      <c r="P50" s="59"/>
      <c r="Q50" s="59"/>
      <c r="R50" s="59">
        <v>0</v>
      </c>
      <c r="S50" s="59">
        <v>0</v>
      </c>
      <c r="T50" s="61"/>
      <c r="U50" s="59"/>
      <c r="V50" s="59"/>
      <c r="W50" s="59"/>
      <c r="X50" s="59"/>
      <c r="Y50" s="59"/>
      <c r="Z50" s="59"/>
      <c r="AA50" s="61"/>
      <c r="AB50" s="59"/>
      <c r="AC50" s="61"/>
      <c r="AD50" s="59"/>
      <c r="AE50" s="59"/>
      <c r="AF50" s="59"/>
      <c r="AG50" s="97">
        <v>642</v>
      </c>
      <c r="AH50" s="60"/>
      <c r="AI50" s="83"/>
      <c r="AJ50" s="84">
        <f t="shared" si="2"/>
        <v>1</v>
      </c>
      <c r="AK50" s="59"/>
    </row>
    <row r="51" s="49" customFormat="1" ht="17" hidden="1" customHeight="1" spans="1:37">
      <c r="A51" s="59">
        <v>2</v>
      </c>
      <c r="B51" s="74" t="s">
        <v>67</v>
      </c>
      <c r="C51" s="59">
        <v>607</v>
      </c>
      <c r="D51" s="59">
        <v>607</v>
      </c>
      <c r="E51" s="59">
        <v>2708</v>
      </c>
      <c r="F51" s="59">
        <v>2708</v>
      </c>
      <c r="G51" s="59"/>
      <c r="H51" s="59">
        <v>2708</v>
      </c>
      <c r="I51" s="59">
        <v>0</v>
      </c>
      <c r="J51" s="59"/>
      <c r="K51" s="59"/>
      <c r="L51" s="59"/>
      <c r="M51" s="61"/>
      <c r="N51" s="61"/>
      <c r="O51" s="59"/>
      <c r="P51" s="59"/>
      <c r="Q51" s="59"/>
      <c r="R51" s="59">
        <v>0</v>
      </c>
      <c r="S51" s="59">
        <v>0</v>
      </c>
      <c r="T51" s="61"/>
      <c r="U51" s="59"/>
      <c r="V51" s="59"/>
      <c r="W51" s="59"/>
      <c r="X51" s="59"/>
      <c r="Y51" s="59"/>
      <c r="Z51" s="59"/>
      <c r="AA51" s="61"/>
      <c r="AB51" s="59"/>
      <c r="AC51" s="61"/>
      <c r="AD51" s="59"/>
      <c r="AE51" s="59"/>
      <c r="AF51" s="59"/>
      <c r="AG51" s="97">
        <v>607</v>
      </c>
      <c r="AH51" s="60"/>
      <c r="AI51" s="83"/>
      <c r="AJ51" s="84">
        <f t="shared" si="2"/>
        <v>1</v>
      </c>
      <c r="AK51" s="59"/>
    </row>
    <row r="52" s="49" customFormat="1" ht="17" hidden="1" customHeight="1" spans="1:37">
      <c r="A52" s="59">
        <v>3</v>
      </c>
      <c r="B52" s="74" t="s">
        <v>68</v>
      </c>
      <c r="C52" s="59">
        <v>367</v>
      </c>
      <c r="D52" s="59">
        <v>367</v>
      </c>
      <c r="E52" s="59">
        <v>1637</v>
      </c>
      <c r="F52" s="59">
        <v>1637</v>
      </c>
      <c r="G52" s="59"/>
      <c r="H52" s="59">
        <v>1637</v>
      </c>
      <c r="I52" s="59">
        <v>0</v>
      </c>
      <c r="J52" s="59"/>
      <c r="K52" s="59"/>
      <c r="L52" s="59"/>
      <c r="M52" s="61"/>
      <c r="N52" s="61"/>
      <c r="O52" s="59"/>
      <c r="P52" s="59"/>
      <c r="Q52" s="59"/>
      <c r="R52" s="59">
        <v>0</v>
      </c>
      <c r="S52" s="59">
        <v>0</v>
      </c>
      <c r="T52" s="61"/>
      <c r="U52" s="59"/>
      <c r="V52" s="59"/>
      <c r="W52" s="59"/>
      <c r="X52" s="59"/>
      <c r="Y52" s="59"/>
      <c r="Z52" s="59"/>
      <c r="AA52" s="61"/>
      <c r="AB52" s="59"/>
      <c r="AC52" s="61"/>
      <c r="AD52" s="59"/>
      <c r="AE52" s="59"/>
      <c r="AF52" s="59"/>
      <c r="AG52" s="91">
        <v>367</v>
      </c>
      <c r="AH52" s="60"/>
      <c r="AI52" s="83"/>
      <c r="AJ52" s="84">
        <f t="shared" si="2"/>
        <v>1</v>
      </c>
      <c r="AK52" s="59"/>
    </row>
    <row r="53" s="49" customFormat="1" ht="17" hidden="1" customHeight="1" spans="1:37">
      <c r="A53" s="59">
        <v>4</v>
      </c>
      <c r="B53" s="74" t="s">
        <v>69</v>
      </c>
      <c r="C53" s="59">
        <v>706</v>
      </c>
      <c r="D53" s="59">
        <v>706</v>
      </c>
      <c r="E53" s="59">
        <v>3150</v>
      </c>
      <c r="F53" s="59">
        <v>3150</v>
      </c>
      <c r="G53" s="59"/>
      <c r="H53" s="59">
        <v>3150</v>
      </c>
      <c r="I53" s="59">
        <v>0</v>
      </c>
      <c r="J53" s="59"/>
      <c r="K53" s="59"/>
      <c r="L53" s="59"/>
      <c r="M53" s="61"/>
      <c r="N53" s="61"/>
      <c r="O53" s="59"/>
      <c r="P53" s="59"/>
      <c r="Q53" s="59"/>
      <c r="R53" s="59">
        <v>0</v>
      </c>
      <c r="S53" s="59">
        <v>0</v>
      </c>
      <c r="T53" s="61"/>
      <c r="U53" s="59"/>
      <c r="V53" s="59"/>
      <c r="W53" s="59"/>
      <c r="X53" s="59"/>
      <c r="Y53" s="59"/>
      <c r="Z53" s="59"/>
      <c r="AA53" s="61"/>
      <c r="AB53" s="59"/>
      <c r="AC53" s="61"/>
      <c r="AD53" s="59"/>
      <c r="AE53" s="59"/>
      <c r="AF53" s="59"/>
      <c r="AG53" s="97">
        <v>706</v>
      </c>
      <c r="AH53" s="60"/>
      <c r="AI53" s="83"/>
      <c r="AJ53" s="84">
        <f t="shared" si="2"/>
        <v>1</v>
      </c>
      <c r="AK53" s="59"/>
    </row>
    <row r="54" s="49" customFormat="1" ht="17" hidden="1" customHeight="1" spans="1:37">
      <c r="A54" s="59">
        <v>5</v>
      </c>
      <c r="B54" s="74" t="s">
        <v>70</v>
      </c>
      <c r="C54" s="59">
        <v>804</v>
      </c>
      <c r="D54" s="59">
        <v>804</v>
      </c>
      <c r="E54" s="59">
        <v>3590</v>
      </c>
      <c r="F54" s="59">
        <v>3590</v>
      </c>
      <c r="G54" s="59"/>
      <c r="H54" s="59">
        <v>3590</v>
      </c>
      <c r="I54" s="59">
        <v>0</v>
      </c>
      <c r="J54" s="59"/>
      <c r="K54" s="59"/>
      <c r="L54" s="59"/>
      <c r="M54" s="61"/>
      <c r="N54" s="61"/>
      <c r="O54" s="59"/>
      <c r="P54" s="59"/>
      <c r="Q54" s="59"/>
      <c r="R54" s="59">
        <v>0</v>
      </c>
      <c r="S54" s="59">
        <v>0</v>
      </c>
      <c r="T54" s="61"/>
      <c r="U54" s="59"/>
      <c r="V54" s="59"/>
      <c r="W54" s="59"/>
      <c r="X54" s="59"/>
      <c r="Y54" s="59"/>
      <c r="Z54" s="59"/>
      <c r="AA54" s="61"/>
      <c r="AB54" s="59"/>
      <c r="AC54" s="61"/>
      <c r="AD54" s="59"/>
      <c r="AE54" s="59"/>
      <c r="AF54" s="59"/>
      <c r="AG54" s="97">
        <v>525</v>
      </c>
      <c r="AH54" s="60"/>
      <c r="AI54" s="83">
        <f t="shared" ref="AI54:AI65" si="35">C54-AG54-AH54</f>
        <v>279</v>
      </c>
      <c r="AJ54" s="84">
        <f t="shared" si="2"/>
        <v>0.652985074626866</v>
      </c>
      <c r="AK54" s="59"/>
    </row>
    <row r="55" s="49" customFormat="1" ht="17" hidden="1" customHeight="1" spans="1:37">
      <c r="A55" s="67">
        <v>6</v>
      </c>
      <c r="B55" s="75" t="s">
        <v>71</v>
      </c>
      <c r="C55" s="59">
        <v>640</v>
      </c>
      <c r="D55" s="59">
        <v>640</v>
      </c>
      <c r="E55" s="59">
        <v>2864</v>
      </c>
      <c r="F55" s="59">
        <v>2864</v>
      </c>
      <c r="G55" s="59"/>
      <c r="H55" s="59">
        <v>2864</v>
      </c>
      <c r="I55" s="59">
        <v>0</v>
      </c>
      <c r="J55" s="59"/>
      <c r="K55" s="59"/>
      <c r="L55" s="59"/>
      <c r="M55" s="61"/>
      <c r="N55" s="61"/>
      <c r="O55" s="59"/>
      <c r="P55" s="59"/>
      <c r="Q55" s="59"/>
      <c r="R55" s="59">
        <v>0</v>
      </c>
      <c r="S55" s="59">
        <v>0</v>
      </c>
      <c r="T55" s="61"/>
      <c r="U55" s="59"/>
      <c r="V55" s="59"/>
      <c r="W55" s="59"/>
      <c r="X55" s="59"/>
      <c r="Y55" s="59"/>
      <c r="Z55" s="59"/>
      <c r="AA55" s="61"/>
      <c r="AB55" s="59"/>
      <c r="AC55" s="61"/>
      <c r="AD55" s="59"/>
      <c r="AE55" s="59"/>
      <c r="AF55" s="59"/>
      <c r="AG55" s="60"/>
      <c r="AH55" s="97">
        <v>235</v>
      </c>
      <c r="AI55" s="83">
        <f t="shared" si="35"/>
        <v>405</v>
      </c>
      <c r="AJ55" s="84">
        <f t="shared" si="2"/>
        <v>0.3671875</v>
      </c>
      <c r="AK55" s="59"/>
    </row>
    <row r="56" s="49" customFormat="1" ht="17" hidden="1" customHeight="1" spans="1:37">
      <c r="A56" s="67">
        <v>7</v>
      </c>
      <c r="B56" s="75" t="s">
        <v>72</v>
      </c>
      <c r="C56" s="59">
        <v>735</v>
      </c>
      <c r="D56" s="59">
        <v>735</v>
      </c>
      <c r="E56" s="59">
        <v>3280</v>
      </c>
      <c r="F56" s="59">
        <v>3280</v>
      </c>
      <c r="G56" s="59"/>
      <c r="H56" s="59">
        <v>3280</v>
      </c>
      <c r="I56" s="59">
        <v>0</v>
      </c>
      <c r="J56" s="59"/>
      <c r="K56" s="59"/>
      <c r="L56" s="59"/>
      <c r="M56" s="61"/>
      <c r="N56" s="61"/>
      <c r="O56" s="59"/>
      <c r="P56" s="59"/>
      <c r="Q56" s="59"/>
      <c r="R56" s="59">
        <v>0</v>
      </c>
      <c r="S56" s="59">
        <v>0</v>
      </c>
      <c r="T56" s="61"/>
      <c r="U56" s="59"/>
      <c r="V56" s="59"/>
      <c r="W56" s="59"/>
      <c r="X56" s="59"/>
      <c r="Y56" s="59"/>
      <c r="Z56" s="59"/>
      <c r="AA56" s="61"/>
      <c r="AB56" s="59"/>
      <c r="AC56" s="61"/>
      <c r="AD56" s="59"/>
      <c r="AE56" s="59"/>
      <c r="AF56" s="59"/>
      <c r="AG56" s="60"/>
      <c r="AH56" s="97">
        <v>515</v>
      </c>
      <c r="AI56" s="83">
        <f t="shared" si="35"/>
        <v>220</v>
      </c>
      <c r="AJ56" s="84">
        <f t="shared" si="2"/>
        <v>0.700680272108844</v>
      </c>
      <c r="AK56" s="59"/>
    </row>
    <row r="57" s="49" customFormat="1" ht="17" hidden="1" customHeight="1" spans="1:37">
      <c r="A57" s="67">
        <v>8</v>
      </c>
      <c r="B57" s="75" t="s">
        <v>73</v>
      </c>
      <c r="C57" s="59">
        <v>697</v>
      </c>
      <c r="D57" s="59">
        <v>697</v>
      </c>
      <c r="E57" s="59">
        <v>3113</v>
      </c>
      <c r="F57" s="59">
        <v>3113</v>
      </c>
      <c r="G57" s="59"/>
      <c r="H57" s="59">
        <v>3113</v>
      </c>
      <c r="I57" s="59">
        <v>0</v>
      </c>
      <c r="J57" s="59"/>
      <c r="K57" s="59"/>
      <c r="L57" s="59"/>
      <c r="M57" s="61"/>
      <c r="N57" s="61"/>
      <c r="O57" s="59"/>
      <c r="P57" s="59"/>
      <c r="Q57" s="59"/>
      <c r="R57" s="59">
        <v>0</v>
      </c>
      <c r="S57" s="59">
        <v>0</v>
      </c>
      <c r="T57" s="61"/>
      <c r="U57" s="59"/>
      <c r="V57" s="59"/>
      <c r="W57" s="59"/>
      <c r="X57" s="59"/>
      <c r="Y57" s="59"/>
      <c r="Z57" s="59"/>
      <c r="AA57" s="61"/>
      <c r="AB57" s="59"/>
      <c r="AC57" s="61"/>
      <c r="AD57" s="59"/>
      <c r="AE57" s="59"/>
      <c r="AF57" s="59"/>
      <c r="AG57" s="60"/>
      <c r="AH57" s="91">
        <v>488</v>
      </c>
      <c r="AI57" s="83">
        <f t="shared" si="35"/>
        <v>209</v>
      </c>
      <c r="AJ57" s="84">
        <f t="shared" si="2"/>
        <v>0.700143472022956</v>
      </c>
      <c r="AK57" s="59"/>
    </row>
    <row r="58" s="49" customFormat="1" ht="17" hidden="1" customHeight="1" spans="1:37">
      <c r="A58" s="67">
        <v>9</v>
      </c>
      <c r="B58" s="75" t="s">
        <v>74</v>
      </c>
      <c r="C58" s="59">
        <v>725</v>
      </c>
      <c r="D58" s="59">
        <v>725</v>
      </c>
      <c r="E58" s="59">
        <v>3238</v>
      </c>
      <c r="F58" s="59">
        <v>3238</v>
      </c>
      <c r="G58" s="59"/>
      <c r="H58" s="59">
        <v>3238</v>
      </c>
      <c r="I58" s="59">
        <v>0</v>
      </c>
      <c r="J58" s="59"/>
      <c r="K58" s="59"/>
      <c r="L58" s="59"/>
      <c r="M58" s="61"/>
      <c r="N58" s="61"/>
      <c r="O58" s="59"/>
      <c r="P58" s="59"/>
      <c r="Q58" s="59"/>
      <c r="R58" s="59">
        <v>0</v>
      </c>
      <c r="S58" s="59">
        <v>0</v>
      </c>
      <c r="T58" s="61"/>
      <c r="U58" s="59"/>
      <c r="V58" s="59"/>
      <c r="W58" s="59"/>
      <c r="X58" s="59"/>
      <c r="Y58" s="59"/>
      <c r="Z58" s="59"/>
      <c r="AA58" s="61"/>
      <c r="AB58" s="59"/>
      <c r="AC58" s="61"/>
      <c r="AD58" s="59"/>
      <c r="AE58" s="59"/>
      <c r="AF58" s="59"/>
      <c r="AG58" s="60"/>
      <c r="AH58" s="97">
        <v>508</v>
      </c>
      <c r="AI58" s="83">
        <f t="shared" si="35"/>
        <v>217</v>
      </c>
      <c r="AJ58" s="84">
        <f t="shared" si="2"/>
        <v>0.700689655172414</v>
      </c>
      <c r="AK58" s="59"/>
    </row>
    <row r="59" s="49" customFormat="1" ht="17" hidden="1" customHeight="1" spans="1:37">
      <c r="A59" s="67">
        <v>10</v>
      </c>
      <c r="B59" s="75" t="s">
        <v>75</v>
      </c>
      <c r="C59" s="59">
        <v>697</v>
      </c>
      <c r="D59" s="59">
        <v>697</v>
      </c>
      <c r="E59" s="59">
        <v>3113</v>
      </c>
      <c r="F59" s="59">
        <v>3113</v>
      </c>
      <c r="G59" s="59"/>
      <c r="H59" s="59">
        <v>3113</v>
      </c>
      <c r="I59" s="59">
        <v>0</v>
      </c>
      <c r="J59" s="59"/>
      <c r="K59" s="59"/>
      <c r="L59" s="59"/>
      <c r="M59" s="61"/>
      <c r="N59" s="61"/>
      <c r="O59" s="59"/>
      <c r="P59" s="59"/>
      <c r="Q59" s="59"/>
      <c r="R59" s="59">
        <v>0</v>
      </c>
      <c r="S59" s="59">
        <v>0</v>
      </c>
      <c r="T59" s="61"/>
      <c r="U59" s="59"/>
      <c r="V59" s="59"/>
      <c r="W59" s="59"/>
      <c r="X59" s="59"/>
      <c r="Y59" s="59"/>
      <c r="Z59" s="59"/>
      <c r="AA59" s="61"/>
      <c r="AB59" s="59"/>
      <c r="AC59" s="61"/>
      <c r="AD59" s="59"/>
      <c r="AE59" s="59"/>
      <c r="AF59" s="59"/>
      <c r="AG59" s="60"/>
      <c r="AH59" s="97">
        <v>488</v>
      </c>
      <c r="AI59" s="83">
        <f t="shared" si="35"/>
        <v>209</v>
      </c>
      <c r="AJ59" s="84">
        <f t="shared" si="2"/>
        <v>0.700143472022956</v>
      </c>
      <c r="AK59" s="59"/>
    </row>
    <row r="60" s="49" customFormat="1" ht="17" hidden="1" customHeight="1" spans="1:37">
      <c r="A60" s="67">
        <v>11</v>
      </c>
      <c r="B60" s="75" t="s">
        <v>76</v>
      </c>
      <c r="C60" s="59">
        <v>795</v>
      </c>
      <c r="D60" s="59">
        <v>795</v>
      </c>
      <c r="E60" s="59">
        <v>3548</v>
      </c>
      <c r="F60" s="59">
        <v>3548</v>
      </c>
      <c r="G60" s="59"/>
      <c r="H60" s="59">
        <v>3548</v>
      </c>
      <c r="I60" s="59">
        <v>0</v>
      </c>
      <c r="J60" s="59"/>
      <c r="K60" s="59"/>
      <c r="L60" s="59"/>
      <c r="M60" s="61"/>
      <c r="N60" s="61"/>
      <c r="O60" s="59"/>
      <c r="P60" s="59"/>
      <c r="Q60" s="59"/>
      <c r="R60" s="59">
        <v>0</v>
      </c>
      <c r="S60" s="59">
        <v>0</v>
      </c>
      <c r="T60" s="61"/>
      <c r="U60" s="59"/>
      <c r="V60" s="59"/>
      <c r="W60" s="59"/>
      <c r="X60" s="59"/>
      <c r="Y60" s="59"/>
      <c r="Z60" s="59"/>
      <c r="AA60" s="61"/>
      <c r="AB60" s="59"/>
      <c r="AC60" s="61"/>
      <c r="AD60" s="59"/>
      <c r="AE60" s="59"/>
      <c r="AF60" s="59"/>
      <c r="AG60" s="60"/>
      <c r="AH60" s="91">
        <v>557</v>
      </c>
      <c r="AI60" s="83">
        <f t="shared" si="35"/>
        <v>238</v>
      </c>
      <c r="AJ60" s="84">
        <f t="shared" si="2"/>
        <v>0.70062893081761</v>
      </c>
      <c r="AK60" s="59"/>
    </row>
    <row r="61" s="49" customFormat="1" ht="17" hidden="1" customHeight="1" spans="1:37">
      <c r="A61" s="67">
        <v>12</v>
      </c>
      <c r="B61" s="75" t="s">
        <v>77</v>
      </c>
      <c r="C61" s="59">
        <v>595</v>
      </c>
      <c r="D61" s="59">
        <v>595</v>
      </c>
      <c r="E61" s="59">
        <v>2657</v>
      </c>
      <c r="F61" s="59">
        <v>2657</v>
      </c>
      <c r="G61" s="59"/>
      <c r="H61" s="59">
        <v>2657</v>
      </c>
      <c r="I61" s="59">
        <v>0</v>
      </c>
      <c r="J61" s="59"/>
      <c r="K61" s="59"/>
      <c r="L61" s="59"/>
      <c r="M61" s="61"/>
      <c r="N61" s="61"/>
      <c r="O61" s="59"/>
      <c r="P61" s="59"/>
      <c r="Q61" s="59"/>
      <c r="R61" s="59">
        <v>0</v>
      </c>
      <c r="S61" s="59">
        <v>0</v>
      </c>
      <c r="T61" s="61"/>
      <c r="U61" s="59"/>
      <c r="V61" s="59"/>
      <c r="W61" s="59"/>
      <c r="X61" s="59"/>
      <c r="Y61" s="59"/>
      <c r="Z61" s="59"/>
      <c r="AA61" s="61"/>
      <c r="AB61" s="59"/>
      <c r="AC61" s="61"/>
      <c r="AD61" s="59"/>
      <c r="AE61" s="59"/>
      <c r="AF61" s="59"/>
      <c r="AG61" s="60"/>
      <c r="AH61" s="91">
        <v>417</v>
      </c>
      <c r="AI61" s="83">
        <f t="shared" si="35"/>
        <v>178</v>
      </c>
      <c r="AJ61" s="84">
        <f t="shared" si="2"/>
        <v>0.700840336134454</v>
      </c>
      <c r="AK61" s="59"/>
    </row>
    <row r="62" s="49" customFormat="1" ht="17" hidden="1" customHeight="1" spans="1:37">
      <c r="A62" s="67">
        <v>13</v>
      </c>
      <c r="B62" s="75" t="s">
        <v>78</v>
      </c>
      <c r="C62" s="59">
        <v>1402</v>
      </c>
      <c r="D62" s="59">
        <v>1402</v>
      </c>
      <c r="E62" s="59">
        <v>6261</v>
      </c>
      <c r="F62" s="59">
        <v>6261</v>
      </c>
      <c r="G62" s="59"/>
      <c r="H62" s="59">
        <v>6261</v>
      </c>
      <c r="I62" s="59">
        <v>0</v>
      </c>
      <c r="J62" s="59"/>
      <c r="K62" s="59"/>
      <c r="L62" s="59"/>
      <c r="M62" s="61"/>
      <c r="N62" s="61"/>
      <c r="O62" s="59"/>
      <c r="P62" s="59"/>
      <c r="Q62" s="59"/>
      <c r="R62" s="59">
        <v>0</v>
      </c>
      <c r="S62" s="59">
        <v>0</v>
      </c>
      <c r="T62" s="61"/>
      <c r="U62" s="59"/>
      <c r="V62" s="59"/>
      <c r="W62" s="59"/>
      <c r="X62" s="59"/>
      <c r="Y62" s="59"/>
      <c r="Z62" s="59"/>
      <c r="AA62" s="61"/>
      <c r="AB62" s="59"/>
      <c r="AC62" s="61"/>
      <c r="AD62" s="59"/>
      <c r="AE62" s="59"/>
      <c r="AF62" s="59"/>
      <c r="AG62" s="60"/>
      <c r="AH62" s="91">
        <v>981</v>
      </c>
      <c r="AI62" s="83">
        <f t="shared" si="35"/>
        <v>421</v>
      </c>
      <c r="AJ62" s="84">
        <f t="shared" si="2"/>
        <v>0.699714693295292</v>
      </c>
      <c r="AK62" s="59"/>
    </row>
    <row r="63" s="49" customFormat="1" ht="17" hidden="1" customHeight="1" spans="1:37">
      <c r="A63" s="67">
        <v>14</v>
      </c>
      <c r="B63" s="75" t="s">
        <v>79</v>
      </c>
      <c r="C63" s="59">
        <v>588</v>
      </c>
      <c r="D63" s="59">
        <v>588</v>
      </c>
      <c r="E63" s="59">
        <v>2624</v>
      </c>
      <c r="F63" s="59">
        <v>2624</v>
      </c>
      <c r="G63" s="59"/>
      <c r="H63" s="59">
        <v>2624</v>
      </c>
      <c r="I63" s="59">
        <v>0</v>
      </c>
      <c r="J63" s="59"/>
      <c r="K63" s="59"/>
      <c r="L63" s="59"/>
      <c r="M63" s="61"/>
      <c r="N63" s="61"/>
      <c r="O63" s="59"/>
      <c r="P63" s="59"/>
      <c r="Q63" s="59"/>
      <c r="R63" s="59"/>
      <c r="S63" s="59"/>
      <c r="T63" s="61"/>
      <c r="U63" s="59"/>
      <c r="V63" s="59"/>
      <c r="W63" s="59"/>
      <c r="X63" s="59"/>
      <c r="Y63" s="59"/>
      <c r="Z63" s="59"/>
      <c r="AA63" s="61"/>
      <c r="AB63" s="59"/>
      <c r="AC63" s="61"/>
      <c r="AD63" s="59"/>
      <c r="AE63" s="59"/>
      <c r="AF63" s="59"/>
      <c r="AG63" s="60"/>
      <c r="AH63" s="91">
        <v>217</v>
      </c>
      <c r="AI63" s="83">
        <f t="shared" si="35"/>
        <v>371</v>
      </c>
      <c r="AJ63" s="84">
        <f t="shared" si="2"/>
        <v>0.369047619047619</v>
      </c>
      <c r="AK63" s="59"/>
    </row>
    <row r="64" s="49" customFormat="1" ht="17" hidden="1" customHeight="1" spans="1:37">
      <c r="A64" s="59">
        <v>1</v>
      </c>
      <c r="B64" s="60" t="s">
        <v>80</v>
      </c>
      <c r="C64" s="59">
        <v>100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>
        <v>100</v>
      </c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>
        <v>100</v>
      </c>
      <c r="AF64" s="59" t="s">
        <v>81</v>
      </c>
      <c r="AG64" s="88">
        <v>100</v>
      </c>
      <c r="AH64" s="60"/>
      <c r="AI64" s="83"/>
      <c r="AJ64" s="84">
        <f t="shared" ref="AJ64:AJ69" si="36">SUM(AG64:AH64)/C64</f>
        <v>1</v>
      </c>
      <c r="AK64" s="60"/>
    </row>
    <row r="65" s="49" customFormat="1" ht="17" hidden="1" customHeight="1" spans="1:37">
      <c r="A65" s="59">
        <v>2</v>
      </c>
      <c r="B65" s="60" t="s">
        <v>82</v>
      </c>
      <c r="C65" s="59">
        <f t="shared" ref="C65:C84" si="37">D65+P65+R65</f>
        <v>99</v>
      </c>
      <c r="D65" s="59">
        <v>99</v>
      </c>
      <c r="E65" s="59">
        <v>370</v>
      </c>
      <c r="F65" s="59">
        <v>370</v>
      </c>
      <c r="G65" s="59"/>
      <c r="H65" s="59">
        <v>370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88">
        <v>99</v>
      </c>
      <c r="AH65" s="60"/>
      <c r="AI65" s="83"/>
      <c r="AJ65" s="84">
        <f t="shared" si="36"/>
        <v>1</v>
      </c>
      <c r="AK65" s="60"/>
    </row>
    <row r="66" s="49" customFormat="1" ht="17" hidden="1" customHeight="1" spans="1:37">
      <c r="A66" s="59">
        <v>3</v>
      </c>
      <c r="B66" s="60" t="s">
        <v>83</v>
      </c>
      <c r="C66" s="59">
        <f t="shared" si="37"/>
        <v>105</v>
      </c>
      <c r="D66" s="59">
        <v>90</v>
      </c>
      <c r="E66" s="59">
        <v>360</v>
      </c>
      <c r="F66" s="59"/>
      <c r="G66" s="59"/>
      <c r="H66" s="59"/>
      <c r="I66" s="59">
        <v>360</v>
      </c>
      <c r="J66" s="59"/>
      <c r="K66" s="59"/>
      <c r="L66" s="59"/>
      <c r="M66" s="59"/>
      <c r="N66" s="59">
        <v>360</v>
      </c>
      <c r="O66" s="59"/>
      <c r="P66" s="59">
        <v>15</v>
      </c>
      <c r="Q66" s="59" t="s">
        <v>84</v>
      </c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88">
        <v>105</v>
      </c>
      <c r="AH66" s="60"/>
      <c r="AI66" s="83"/>
      <c r="AJ66" s="84">
        <f t="shared" si="36"/>
        <v>1</v>
      </c>
      <c r="AK66" s="60"/>
    </row>
    <row r="67" s="49" customFormat="1" ht="17" hidden="1" customHeight="1" spans="1:37">
      <c r="A67" s="59">
        <v>4</v>
      </c>
      <c r="B67" s="60" t="s">
        <v>85</v>
      </c>
      <c r="C67" s="59">
        <f t="shared" si="37"/>
        <v>189</v>
      </c>
      <c r="D67" s="59">
        <v>189</v>
      </c>
      <c r="E67" s="59">
        <v>945</v>
      </c>
      <c r="F67" s="59">
        <v>945</v>
      </c>
      <c r="G67" s="59"/>
      <c r="H67" s="59">
        <v>945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88">
        <v>189</v>
      </c>
      <c r="AH67" s="60"/>
      <c r="AI67" s="83"/>
      <c r="AJ67" s="84">
        <f t="shared" si="36"/>
        <v>1</v>
      </c>
      <c r="AK67" s="60"/>
    </row>
    <row r="68" s="49" customFormat="1" ht="17" hidden="1" customHeight="1" spans="1:37">
      <c r="A68" s="59">
        <v>5</v>
      </c>
      <c r="B68" s="60" t="s">
        <v>86</v>
      </c>
      <c r="C68" s="59">
        <f t="shared" si="37"/>
        <v>247</v>
      </c>
      <c r="D68" s="59">
        <v>247</v>
      </c>
      <c r="E68" s="59">
        <v>1235</v>
      </c>
      <c r="F68" s="59">
        <v>1235</v>
      </c>
      <c r="G68" s="59"/>
      <c r="H68" s="59">
        <v>1235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88">
        <v>247</v>
      </c>
      <c r="AH68" s="60"/>
      <c r="AI68" s="83"/>
      <c r="AJ68" s="84">
        <f t="shared" si="36"/>
        <v>1</v>
      </c>
      <c r="AK68" s="60"/>
    </row>
    <row r="69" s="49" customFormat="1" ht="17" hidden="1" customHeight="1" spans="1:37">
      <c r="A69" s="59">
        <v>6</v>
      </c>
      <c r="B69" s="60" t="s">
        <v>87</v>
      </c>
      <c r="C69" s="59">
        <f t="shared" si="37"/>
        <v>100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>
        <v>100</v>
      </c>
      <c r="Q69" s="59" t="s">
        <v>88</v>
      </c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88">
        <v>100</v>
      </c>
      <c r="AH69" s="60"/>
      <c r="AI69" s="83"/>
      <c r="AJ69" s="84">
        <f t="shared" si="36"/>
        <v>1</v>
      </c>
      <c r="AK69" s="60"/>
    </row>
    <row r="70" s="49" customFormat="1" ht="17" hidden="1" customHeight="1" spans="1:37">
      <c r="A70" s="59">
        <v>7</v>
      </c>
      <c r="B70" s="60" t="s">
        <v>89</v>
      </c>
      <c r="C70" s="59">
        <f t="shared" si="37"/>
        <v>160</v>
      </c>
      <c r="D70" s="59">
        <v>160</v>
      </c>
      <c r="E70" s="59">
        <v>800</v>
      </c>
      <c r="F70" s="59">
        <v>800</v>
      </c>
      <c r="G70" s="59"/>
      <c r="H70" s="59">
        <v>800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91">
        <v>160</v>
      </c>
      <c r="AH70" s="60"/>
      <c r="AI70" s="83"/>
      <c r="AJ70" s="84">
        <f t="shared" ref="AJ70:AJ84" si="38">SUM(AG70:AH70)/C70</f>
        <v>1</v>
      </c>
      <c r="AK70" s="60"/>
    </row>
    <row r="71" s="49" customFormat="1" ht="17" hidden="1" customHeight="1" spans="1:37">
      <c r="A71" s="59">
        <v>8</v>
      </c>
      <c r="B71" s="60" t="s">
        <v>90</v>
      </c>
      <c r="C71" s="59">
        <f t="shared" si="37"/>
        <v>1221</v>
      </c>
      <c r="D71" s="59">
        <v>760</v>
      </c>
      <c r="E71" s="59">
        <v>3800</v>
      </c>
      <c r="F71" s="59">
        <v>3000</v>
      </c>
      <c r="G71" s="59">
        <v>2600</v>
      </c>
      <c r="H71" s="59">
        <v>400</v>
      </c>
      <c r="I71" s="59">
        <v>800</v>
      </c>
      <c r="J71" s="59">
        <v>0</v>
      </c>
      <c r="K71" s="59">
        <v>500</v>
      </c>
      <c r="L71" s="59">
        <v>100</v>
      </c>
      <c r="M71" s="59">
        <v>0</v>
      </c>
      <c r="N71" s="59">
        <v>150</v>
      </c>
      <c r="O71" s="59">
        <v>50</v>
      </c>
      <c r="P71" s="59">
        <v>250</v>
      </c>
      <c r="Q71" s="59" t="s">
        <v>91</v>
      </c>
      <c r="R71" s="59">
        <v>211</v>
      </c>
      <c r="S71" s="59">
        <v>26</v>
      </c>
      <c r="T71" s="59"/>
      <c r="U71" s="59"/>
      <c r="V71" s="59">
        <v>100</v>
      </c>
      <c r="W71" s="59">
        <v>20</v>
      </c>
      <c r="X71" s="59" t="s">
        <v>92</v>
      </c>
      <c r="Y71" s="59">
        <v>135</v>
      </c>
      <c r="Z71" s="59">
        <v>6</v>
      </c>
      <c r="AA71" s="59"/>
      <c r="AB71" s="59"/>
      <c r="AC71" s="59">
        <v>540</v>
      </c>
      <c r="AD71" s="59">
        <v>15</v>
      </c>
      <c r="AE71" s="59">
        <v>170</v>
      </c>
      <c r="AF71" s="59" t="s">
        <v>93</v>
      </c>
      <c r="AG71" s="91">
        <v>243</v>
      </c>
      <c r="AH71" s="98">
        <v>978</v>
      </c>
      <c r="AI71" s="83"/>
      <c r="AJ71" s="84">
        <f t="shared" si="38"/>
        <v>1</v>
      </c>
      <c r="AK71" s="60"/>
    </row>
    <row r="72" s="49" customFormat="1" ht="17" hidden="1" customHeight="1" spans="1:37">
      <c r="A72" s="59">
        <v>9</v>
      </c>
      <c r="B72" s="60" t="s">
        <v>94</v>
      </c>
      <c r="C72" s="59">
        <f t="shared" si="37"/>
        <v>101</v>
      </c>
      <c r="D72" s="59">
        <v>66</v>
      </c>
      <c r="E72" s="59">
        <v>330</v>
      </c>
      <c r="F72" s="59">
        <v>0</v>
      </c>
      <c r="G72" s="59"/>
      <c r="H72" s="59">
        <v>0</v>
      </c>
      <c r="I72" s="59">
        <v>330</v>
      </c>
      <c r="J72" s="59"/>
      <c r="K72" s="59">
        <v>330</v>
      </c>
      <c r="L72" s="59"/>
      <c r="M72" s="59"/>
      <c r="N72" s="59"/>
      <c r="O72" s="59"/>
      <c r="P72" s="59">
        <v>20</v>
      </c>
      <c r="Q72" s="59" t="s">
        <v>95</v>
      </c>
      <c r="R72" s="59">
        <v>15</v>
      </c>
      <c r="S72" s="59">
        <v>15</v>
      </c>
      <c r="T72" s="59"/>
      <c r="U72" s="59"/>
      <c r="V72" s="59">
        <v>80</v>
      </c>
      <c r="W72" s="59">
        <v>10</v>
      </c>
      <c r="X72" s="59" t="s">
        <v>92</v>
      </c>
      <c r="Y72" s="59">
        <v>50</v>
      </c>
      <c r="Z72" s="59">
        <v>5</v>
      </c>
      <c r="AA72" s="59"/>
      <c r="AB72" s="59"/>
      <c r="AC72" s="59"/>
      <c r="AD72" s="59"/>
      <c r="AE72" s="59"/>
      <c r="AF72" s="59"/>
      <c r="AG72" s="60"/>
      <c r="AH72" s="98">
        <v>101</v>
      </c>
      <c r="AI72" s="83"/>
      <c r="AJ72" s="84">
        <f t="shared" si="38"/>
        <v>1</v>
      </c>
      <c r="AK72" s="60"/>
    </row>
    <row r="73" s="49" customFormat="1" ht="17" hidden="1" customHeight="1" spans="1:37">
      <c r="A73" s="59">
        <v>10</v>
      </c>
      <c r="B73" s="60" t="s">
        <v>96</v>
      </c>
      <c r="C73" s="59">
        <f t="shared" si="37"/>
        <v>290</v>
      </c>
      <c r="D73" s="59">
        <v>240</v>
      </c>
      <c r="E73" s="59">
        <v>1000</v>
      </c>
      <c r="F73" s="59">
        <v>1000</v>
      </c>
      <c r="G73" s="59">
        <v>700</v>
      </c>
      <c r="H73" s="59">
        <v>300</v>
      </c>
      <c r="I73" s="59">
        <v>0</v>
      </c>
      <c r="J73" s="59"/>
      <c r="K73" s="59"/>
      <c r="L73" s="59"/>
      <c r="M73" s="59"/>
      <c r="N73" s="59"/>
      <c r="O73" s="59"/>
      <c r="P73" s="59">
        <v>50</v>
      </c>
      <c r="Q73" s="59" t="s">
        <v>91</v>
      </c>
      <c r="R73" s="59">
        <v>0</v>
      </c>
      <c r="S73" s="59">
        <v>0</v>
      </c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60"/>
      <c r="AH73" s="98">
        <v>290</v>
      </c>
      <c r="AI73" s="83"/>
      <c r="AJ73" s="84">
        <f t="shared" si="38"/>
        <v>1</v>
      </c>
      <c r="AK73" s="60"/>
    </row>
    <row r="74" s="49" customFormat="1" ht="17" hidden="1" customHeight="1" spans="1:37">
      <c r="A74" s="59">
        <v>11</v>
      </c>
      <c r="B74" s="60" t="s">
        <v>97</v>
      </c>
      <c r="C74" s="59">
        <f t="shared" si="37"/>
        <v>20</v>
      </c>
      <c r="D74" s="59">
        <v>0</v>
      </c>
      <c r="E74" s="59">
        <v>0</v>
      </c>
      <c r="F74" s="59">
        <v>0</v>
      </c>
      <c r="G74" s="59"/>
      <c r="H74" s="59"/>
      <c r="I74" s="59">
        <v>0</v>
      </c>
      <c r="J74" s="59"/>
      <c r="K74" s="59"/>
      <c r="L74" s="59"/>
      <c r="M74" s="59"/>
      <c r="N74" s="59"/>
      <c r="O74" s="59"/>
      <c r="P74" s="59">
        <v>20</v>
      </c>
      <c r="Q74" s="59" t="s">
        <v>91</v>
      </c>
      <c r="R74" s="59">
        <v>0</v>
      </c>
      <c r="S74" s="59">
        <v>0</v>
      </c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60"/>
      <c r="AH74" s="98">
        <v>20</v>
      </c>
      <c r="AI74" s="83"/>
      <c r="AJ74" s="84">
        <f t="shared" si="38"/>
        <v>1</v>
      </c>
      <c r="AK74" s="60"/>
    </row>
    <row r="75" s="49" customFormat="1" ht="17" hidden="1" customHeight="1" spans="1:37">
      <c r="A75" s="59">
        <v>12</v>
      </c>
      <c r="B75" s="60" t="s">
        <v>98</v>
      </c>
      <c r="C75" s="59">
        <f t="shared" si="37"/>
        <v>50</v>
      </c>
      <c r="D75" s="59">
        <v>0</v>
      </c>
      <c r="E75" s="59">
        <v>0</v>
      </c>
      <c r="F75" s="59">
        <v>0</v>
      </c>
      <c r="G75" s="59"/>
      <c r="H75" s="59"/>
      <c r="I75" s="59">
        <v>0</v>
      </c>
      <c r="J75" s="59"/>
      <c r="K75" s="59"/>
      <c r="L75" s="59"/>
      <c r="M75" s="59"/>
      <c r="N75" s="59"/>
      <c r="O75" s="59"/>
      <c r="P75" s="59">
        <v>50</v>
      </c>
      <c r="Q75" s="59" t="s">
        <v>91</v>
      </c>
      <c r="R75" s="59">
        <v>0</v>
      </c>
      <c r="S75" s="59">
        <v>0</v>
      </c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60"/>
      <c r="AH75" s="98">
        <v>50</v>
      </c>
      <c r="AI75" s="83"/>
      <c r="AJ75" s="84">
        <f t="shared" si="38"/>
        <v>1</v>
      </c>
      <c r="AK75" s="60"/>
    </row>
    <row r="76" s="49" customFormat="1" ht="17" hidden="1" customHeight="1" spans="1:37">
      <c r="A76" s="59">
        <v>13</v>
      </c>
      <c r="B76" s="60" t="s">
        <v>99</v>
      </c>
      <c r="C76" s="59">
        <f t="shared" si="37"/>
        <v>715</v>
      </c>
      <c r="D76" s="59">
        <v>620</v>
      </c>
      <c r="E76" s="59">
        <v>3100</v>
      </c>
      <c r="F76" s="59">
        <v>0</v>
      </c>
      <c r="G76" s="59"/>
      <c r="H76" s="59"/>
      <c r="I76" s="59">
        <v>3100</v>
      </c>
      <c r="J76" s="59">
        <v>2700</v>
      </c>
      <c r="K76" s="59"/>
      <c r="L76" s="59">
        <v>100</v>
      </c>
      <c r="M76" s="59">
        <v>300</v>
      </c>
      <c r="N76" s="59"/>
      <c r="O76" s="59"/>
      <c r="P76" s="59">
        <v>80</v>
      </c>
      <c r="Q76" s="59" t="s">
        <v>100</v>
      </c>
      <c r="R76" s="59">
        <v>15</v>
      </c>
      <c r="S76" s="59">
        <v>15</v>
      </c>
      <c r="T76" s="59">
        <v>350</v>
      </c>
      <c r="U76" s="59">
        <v>15</v>
      </c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60"/>
      <c r="AH76" s="98">
        <v>715</v>
      </c>
      <c r="AI76" s="83"/>
      <c r="AJ76" s="84">
        <f t="shared" si="38"/>
        <v>1</v>
      </c>
      <c r="AK76" s="60"/>
    </row>
    <row r="77" s="49" customFormat="1" ht="17" hidden="1" customHeight="1" spans="1:37">
      <c r="A77" s="59">
        <v>14</v>
      </c>
      <c r="B77" s="60" t="s">
        <v>101</v>
      </c>
      <c r="C77" s="59">
        <f t="shared" si="37"/>
        <v>1083</v>
      </c>
      <c r="D77" s="59">
        <v>1000</v>
      </c>
      <c r="E77" s="59">
        <v>5000</v>
      </c>
      <c r="F77" s="59">
        <v>1300</v>
      </c>
      <c r="G77" s="59">
        <v>900</v>
      </c>
      <c r="H77" s="59">
        <v>400</v>
      </c>
      <c r="I77" s="59">
        <v>3700</v>
      </c>
      <c r="J77" s="59">
        <v>3300</v>
      </c>
      <c r="K77" s="59"/>
      <c r="L77" s="59">
        <v>100</v>
      </c>
      <c r="M77" s="59">
        <v>300</v>
      </c>
      <c r="N77" s="59"/>
      <c r="O77" s="59"/>
      <c r="P77" s="59">
        <v>70</v>
      </c>
      <c r="Q77" s="59" t="s">
        <v>102</v>
      </c>
      <c r="R77" s="59">
        <v>13</v>
      </c>
      <c r="S77" s="59">
        <v>13</v>
      </c>
      <c r="T77" s="59">
        <v>300</v>
      </c>
      <c r="U77" s="59">
        <v>13</v>
      </c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60"/>
      <c r="AH77" s="98">
        <v>1083</v>
      </c>
      <c r="AI77" s="83"/>
      <c r="AJ77" s="84">
        <f t="shared" si="38"/>
        <v>1</v>
      </c>
      <c r="AK77" s="60"/>
    </row>
    <row r="78" s="49" customFormat="1" ht="17" hidden="1" customHeight="1" spans="1:37">
      <c r="A78" s="59">
        <v>15</v>
      </c>
      <c r="B78" s="60" t="s">
        <v>103</v>
      </c>
      <c r="C78" s="59">
        <f t="shared" si="37"/>
        <v>165</v>
      </c>
      <c r="D78" s="59">
        <v>140</v>
      </c>
      <c r="E78" s="59">
        <v>700</v>
      </c>
      <c r="F78" s="59">
        <v>700</v>
      </c>
      <c r="G78" s="59"/>
      <c r="H78" s="59">
        <v>700</v>
      </c>
      <c r="I78" s="59">
        <v>0</v>
      </c>
      <c r="J78" s="59"/>
      <c r="K78" s="59"/>
      <c r="L78" s="59"/>
      <c r="M78" s="59"/>
      <c r="N78" s="59"/>
      <c r="O78" s="59"/>
      <c r="P78" s="59">
        <v>25</v>
      </c>
      <c r="Q78" s="59" t="s">
        <v>102</v>
      </c>
      <c r="R78" s="59">
        <v>0</v>
      </c>
      <c r="S78" s="59">
        <v>0</v>
      </c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60"/>
      <c r="AH78" s="98">
        <v>165</v>
      </c>
      <c r="AI78" s="83"/>
      <c r="AJ78" s="84">
        <f t="shared" si="38"/>
        <v>1</v>
      </c>
      <c r="AK78" s="60"/>
    </row>
    <row r="79" s="49" customFormat="1" ht="17" hidden="1" customHeight="1" spans="1:37">
      <c r="A79" s="59">
        <v>16</v>
      </c>
      <c r="B79" s="60" t="s">
        <v>104</v>
      </c>
      <c r="C79" s="59">
        <f t="shared" si="37"/>
        <v>310</v>
      </c>
      <c r="D79" s="59">
        <v>280</v>
      </c>
      <c r="E79" s="59">
        <v>1400</v>
      </c>
      <c r="F79" s="59">
        <v>1400</v>
      </c>
      <c r="G79" s="59"/>
      <c r="H79" s="59">
        <v>1400</v>
      </c>
      <c r="I79" s="59">
        <v>0</v>
      </c>
      <c r="J79" s="59"/>
      <c r="K79" s="59"/>
      <c r="L79" s="59"/>
      <c r="M79" s="59"/>
      <c r="N79" s="59"/>
      <c r="O79" s="59"/>
      <c r="P79" s="59">
        <v>30</v>
      </c>
      <c r="Q79" s="59" t="s">
        <v>102</v>
      </c>
      <c r="R79" s="59">
        <v>0</v>
      </c>
      <c r="S79" s="59">
        <v>0</v>
      </c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60"/>
      <c r="AH79" s="98">
        <v>304</v>
      </c>
      <c r="AI79" s="83">
        <f t="shared" ref="AI79:AI84" si="39">C79-AG79-AH79</f>
        <v>6</v>
      </c>
      <c r="AJ79" s="84">
        <f t="shared" si="38"/>
        <v>0.980645161290323</v>
      </c>
      <c r="AK79" s="60"/>
    </row>
    <row r="80" s="49" customFormat="1" ht="17" hidden="1" customHeight="1" spans="1:37">
      <c r="A80" s="59">
        <v>17</v>
      </c>
      <c r="B80" s="60" t="s">
        <v>105</v>
      </c>
      <c r="C80" s="59">
        <f t="shared" si="37"/>
        <v>295</v>
      </c>
      <c r="D80" s="59">
        <v>260</v>
      </c>
      <c r="E80" s="59">
        <v>1300</v>
      </c>
      <c r="F80" s="59">
        <v>1300</v>
      </c>
      <c r="G80" s="59"/>
      <c r="H80" s="59">
        <v>1300</v>
      </c>
      <c r="I80" s="59">
        <v>0</v>
      </c>
      <c r="J80" s="59"/>
      <c r="K80" s="59"/>
      <c r="L80" s="59"/>
      <c r="M80" s="59"/>
      <c r="N80" s="59"/>
      <c r="O80" s="59"/>
      <c r="P80" s="59">
        <v>35</v>
      </c>
      <c r="Q80" s="59" t="s">
        <v>102</v>
      </c>
      <c r="R80" s="59">
        <v>0</v>
      </c>
      <c r="S80" s="59">
        <v>0</v>
      </c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60"/>
      <c r="AH80" s="60"/>
      <c r="AI80" s="83">
        <f t="shared" si="39"/>
        <v>295</v>
      </c>
      <c r="AJ80" s="84">
        <f t="shared" si="38"/>
        <v>0</v>
      </c>
      <c r="AK80" s="60"/>
    </row>
    <row r="81" s="49" customFormat="1" ht="17" hidden="1" customHeight="1" spans="1:37">
      <c r="A81" s="59">
        <v>18</v>
      </c>
      <c r="B81" s="60" t="s">
        <v>106</v>
      </c>
      <c r="C81" s="59">
        <f t="shared" si="37"/>
        <v>330</v>
      </c>
      <c r="D81" s="59">
        <v>300</v>
      </c>
      <c r="E81" s="59">
        <v>1500</v>
      </c>
      <c r="F81" s="59">
        <v>1500</v>
      </c>
      <c r="G81" s="59"/>
      <c r="H81" s="59">
        <v>1500</v>
      </c>
      <c r="I81" s="59">
        <v>0</v>
      </c>
      <c r="J81" s="59"/>
      <c r="K81" s="59"/>
      <c r="L81" s="59"/>
      <c r="M81" s="59"/>
      <c r="N81" s="59"/>
      <c r="O81" s="59"/>
      <c r="P81" s="59">
        <v>30</v>
      </c>
      <c r="Q81" s="59" t="s">
        <v>102</v>
      </c>
      <c r="R81" s="59">
        <v>0</v>
      </c>
      <c r="S81" s="59">
        <v>0</v>
      </c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60"/>
      <c r="AH81" s="60"/>
      <c r="AI81" s="83">
        <f t="shared" si="39"/>
        <v>330</v>
      </c>
      <c r="AJ81" s="84">
        <f t="shared" si="38"/>
        <v>0</v>
      </c>
      <c r="AK81" s="60"/>
    </row>
    <row r="82" s="49" customFormat="1" ht="17" hidden="1" customHeight="1" spans="1:37">
      <c r="A82" s="59">
        <v>19</v>
      </c>
      <c r="B82" s="60" t="s">
        <v>107</v>
      </c>
      <c r="C82" s="59">
        <f t="shared" si="37"/>
        <v>285</v>
      </c>
      <c r="D82" s="59">
        <v>260</v>
      </c>
      <c r="E82" s="59">
        <v>1300</v>
      </c>
      <c r="F82" s="59">
        <v>1300</v>
      </c>
      <c r="G82" s="59"/>
      <c r="H82" s="59">
        <v>1300</v>
      </c>
      <c r="I82" s="59">
        <v>0</v>
      </c>
      <c r="J82" s="59"/>
      <c r="K82" s="59"/>
      <c r="L82" s="59"/>
      <c r="M82" s="59"/>
      <c r="N82" s="59"/>
      <c r="O82" s="59"/>
      <c r="P82" s="59">
        <v>25</v>
      </c>
      <c r="Q82" s="59" t="s">
        <v>102</v>
      </c>
      <c r="R82" s="59">
        <v>0</v>
      </c>
      <c r="S82" s="59">
        <v>0</v>
      </c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60"/>
      <c r="AH82" s="60"/>
      <c r="AI82" s="83">
        <f t="shared" si="39"/>
        <v>285</v>
      </c>
      <c r="AJ82" s="84">
        <f t="shared" si="38"/>
        <v>0</v>
      </c>
      <c r="AK82" s="60"/>
    </row>
    <row r="83" s="49" customFormat="1" ht="17" hidden="1" customHeight="1" spans="1:37">
      <c r="A83" s="59">
        <v>20</v>
      </c>
      <c r="B83" s="60" t="s">
        <v>108</v>
      </c>
      <c r="C83" s="59">
        <f t="shared" si="37"/>
        <v>330</v>
      </c>
      <c r="D83" s="59">
        <v>300</v>
      </c>
      <c r="E83" s="59">
        <v>1500</v>
      </c>
      <c r="F83" s="59">
        <v>1500</v>
      </c>
      <c r="G83" s="59"/>
      <c r="H83" s="59">
        <v>1500</v>
      </c>
      <c r="I83" s="59">
        <v>0</v>
      </c>
      <c r="J83" s="59"/>
      <c r="K83" s="59"/>
      <c r="L83" s="59"/>
      <c r="M83" s="59"/>
      <c r="N83" s="59"/>
      <c r="O83" s="59"/>
      <c r="P83" s="59">
        <v>30</v>
      </c>
      <c r="Q83" s="59" t="s">
        <v>102</v>
      </c>
      <c r="R83" s="59">
        <v>0</v>
      </c>
      <c r="S83" s="59">
        <v>0</v>
      </c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60"/>
      <c r="AH83" s="60"/>
      <c r="AI83" s="83">
        <f t="shared" si="39"/>
        <v>330</v>
      </c>
      <c r="AJ83" s="84">
        <f t="shared" si="38"/>
        <v>0</v>
      </c>
      <c r="AK83" s="60"/>
    </row>
    <row r="84" s="49" customFormat="1" ht="17" hidden="1" customHeight="1" spans="1:37">
      <c r="A84" s="59">
        <v>21</v>
      </c>
      <c r="B84" s="60" t="s">
        <v>109</v>
      </c>
      <c r="C84" s="59">
        <f t="shared" si="37"/>
        <v>405</v>
      </c>
      <c r="D84" s="59">
        <v>380</v>
      </c>
      <c r="E84" s="59">
        <v>1900</v>
      </c>
      <c r="F84" s="59">
        <v>1900</v>
      </c>
      <c r="G84" s="59"/>
      <c r="H84" s="59">
        <v>1900</v>
      </c>
      <c r="I84" s="59">
        <v>0</v>
      </c>
      <c r="J84" s="59"/>
      <c r="K84" s="59"/>
      <c r="L84" s="59"/>
      <c r="M84" s="59"/>
      <c r="N84" s="59"/>
      <c r="O84" s="59"/>
      <c r="P84" s="59">
        <v>25</v>
      </c>
      <c r="Q84" s="59" t="s">
        <v>102</v>
      </c>
      <c r="R84" s="59">
        <v>0</v>
      </c>
      <c r="S84" s="59">
        <v>0</v>
      </c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60"/>
      <c r="AH84" s="60"/>
      <c r="AI84" s="83">
        <f t="shared" si="39"/>
        <v>405</v>
      </c>
      <c r="AJ84" s="84">
        <f t="shared" si="38"/>
        <v>0</v>
      </c>
      <c r="AK84" s="60"/>
    </row>
  </sheetData>
  <mergeCells count="6">
    <mergeCell ref="A2:AK2"/>
    <mergeCell ref="D3:O3"/>
    <mergeCell ref="P3:Q3"/>
    <mergeCell ref="S3:AB3"/>
    <mergeCell ref="AC3:AD3"/>
    <mergeCell ref="AE3:AF3"/>
  </mergeCells>
  <pageMargins left="0.75" right="0.75" top="1" bottom="1" header="0.511805555555556" footer="0.51180555555555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workbookViewId="0">
      <selection activeCell="D11" sqref="D11:G11"/>
    </sheetView>
  </sheetViews>
  <sheetFormatPr defaultColWidth="9" defaultRowHeight="14.25" outlineLevelCol="6"/>
  <cols>
    <col min="1" max="2" width="8.125" style="1" customWidth="1"/>
    <col min="3" max="3" width="21.625" style="1" customWidth="1"/>
    <col min="4" max="4" width="14.25" style="1" customWidth="1"/>
    <col min="5" max="5" width="15.625" style="1" customWidth="1"/>
    <col min="6" max="6" width="9.625" style="1" customWidth="1"/>
    <col min="7" max="7" width="26.25" style="1" customWidth="1"/>
    <col min="8" max="16384" width="9" style="1"/>
  </cols>
  <sheetData>
    <row r="1" s="1" customFormat="1" ht="16.5" customHeight="1" spans="1:6">
      <c r="A1" s="3" t="s">
        <v>110</v>
      </c>
      <c r="B1" s="4"/>
      <c r="C1" s="4"/>
      <c r="D1" s="4"/>
      <c r="E1" s="4"/>
      <c r="F1" s="4"/>
    </row>
    <row r="2" s="1" customFormat="1" ht="33.75" customHeight="1" spans="1:7">
      <c r="A2" s="5" t="s">
        <v>111</v>
      </c>
      <c r="B2" s="5"/>
      <c r="C2" s="5"/>
      <c r="D2" s="5"/>
      <c r="E2" s="5"/>
      <c r="F2" s="5"/>
      <c r="G2" s="5"/>
    </row>
    <row r="3" s="1" customFormat="1" customHeight="1" spans="1:7">
      <c r="A3" s="6" t="s">
        <v>112</v>
      </c>
      <c r="B3" s="6"/>
      <c r="C3" s="6"/>
      <c r="D3" s="6"/>
      <c r="E3" s="6"/>
      <c r="F3" s="6"/>
      <c r="G3" s="6"/>
    </row>
    <row r="4" s="2" customFormat="1" ht="6" customHeight="1" spans="1:2">
      <c r="A4" s="7"/>
      <c r="B4" s="8"/>
    </row>
    <row r="5" s="1" customFormat="1" ht="21.95" customHeight="1" spans="1:7">
      <c r="A5" s="9" t="s">
        <v>113</v>
      </c>
      <c r="B5" s="10"/>
      <c r="C5" s="11" t="s">
        <v>114</v>
      </c>
      <c r="D5" s="11"/>
      <c r="E5" s="11"/>
      <c r="F5" s="11"/>
      <c r="G5" s="11"/>
    </row>
    <row r="6" s="1" customFormat="1" ht="21.95" customHeight="1" spans="1:7">
      <c r="A6" s="9" t="s">
        <v>115</v>
      </c>
      <c r="B6" s="10"/>
      <c r="C6" s="11" t="s">
        <v>116</v>
      </c>
      <c r="D6" s="11"/>
      <c r="E6" s="11"/>
      <c r="F6" s="11"/>
      <c r="G6" s="11"/>
    </row>
    <row r="7" s="1" customFormat="1" ht="21.95" customHeight="1" spans="1:7">
      <c r="A7" s="9" t="s">
        <v>117</v>
      </c>
      <c r="B7" s="10"/>
      <c r="C7" s="9" t="s">
        <v>118</v>
      </c>
      <c r="D7" s="12"/>
      <c r="E7" s="13" t="s">
        <v>119</v>
      </c>
      <c r="F7" s="14" t="s">
        <v>120</v>
      </c>
      <c r="G7" s="14"/>
    </row>
    <row r="8" s="1" customFormat="1" ht="21.95" customHeight="1" spans="1:7">
      <c r="A8" s="9" t="s">
        <v>121</v>
      </c>
      <c r="B8" s="10"/>
      <c r="C8" s="9" t="s">
        <v>122</v>
      </c>
      <c r="D8" s="12"/>
      <c r="E8" s="13" t="s">
        <v>123</v>
      </c>
      <c r="F8" s="14" t="s">
        <v>124</v>
      </c>
      <c r="G8" s="14"/>
    </row>
    <row r="9" s="1" customFormat="1" ht="21.95" customHeight="1" spans="1:7">
      <c r="A9" s="15" t="s">
        <v>125</v>
      </c>
      <c r="B9" s="16"/>
      <c r="C9" s="17" t="s">
        <v>126</v>
      </c>
      <c r="D9" s="18">
        <v>9182</v>
      </c>
      <c r="E9" s="19"/>
      <c r="F9" s="19"/>
      <c r="G9" s="20"/>
    </row>
    <row r="10" s="1" customFormat="1" ht="21.95" customHeight="1" spans="1:7">
      <c r="A10" s="21"/>
      <c r="B10" s="22"/>
      <c r="C10" s="17" t="s">
        <v>127</v>
      </c>
      <c r="D10" s="18">
        <v>9182</v>
      </c>
      <c r="E10" s="19"/>
      <c r="F10" s="19"/>
      <c r="G10" s="20"/>
    </row>
    <row r="11" s="1" customFormat="1" ht="21.95" customHeight="1" spans="1:7">
      <c r="A11" s="23"/>
      <c r="B11" s="24"/>
      <c r="C11" s="17" t="s">
        <v>128</v>
      </c>
      <c r="D11" s="9"/>
      <c r="E11" s="12"/>
      <c r="F11" s="12"/>
      <c r="G11" s="10"/>
    </row>
    <row r="12" s="1" customFormat="1" ht="133" customHeight="1" spans="1:7">
      <c r="A12" s="13" t="s">
        <v>129</v>
      </c>
      <c r="B12" s="25" t="s">
        <v>130</v>
      </c>
      <c r="C12" s="25"/>
      <c r="D12" s="25"/>
      <c r="E12" s="25"/>
      <c r="F12" s="25"/>
      <c r="G12" s="25"/>
    </row>
    <row r="13" s="1" customFormat="1" spans="1:7">
      <c r="A13" s="26" t="s">
        <v>131</v>
      </c>
      <c r="B13" s="27" t="s">
        <v>132</v>
      </c>
      <c r="C13" s="26" t="s">
        <v>133</v>
      </c>
      <c r="D13" s="28" t="s">
        <v>134</v>
      </c>
      <c r="E13" s="29"/>
      <c r="F13" s="30"/>
      <c r="G13" s="26" t="s">
        <v>135</v>
      </c>
    </row>
    <row r="14" s="1" customFormat="1" ht="21.95" customHeight="1" spans="1:7">
      <c r="A14" s="31"/>
      <c r="B14" s="32"/>
      <c r="C14" s="33"/>
      <c r="D14" s="34"/>
      <c r="E14" s="35"/>
      <c r="F14" s="36"/>
      <c r="G14" s="33"/>
    </row>
    <row r="15" s="1" customFormat="1" ht="21.95" customHeight="1" spans="1:7">
      <c r="A15" s="31"/>
      <c r="B15" s="11" t="s">
        <v>136</v>
      </c>
      <c r="C15" s="11" t="s">
        <v>137</v>
      </c>
      <c r="D15" s="37" t="s">
        <v>138</v>
      </c>
      <c r="E15" s="38"/>
      <c r="F15" s="39"/>
      <c r="G15" s="40" t="s">
        <v>139</v>
      </c>
    </row>
    <row r="16" s="1" customFormat="1" ht="21.95" customHeight="1" spans="1:7">
      <c r="A16" s="31"/>
      <c r="B16" s="11"/>
      <c r="C16" s="11"/>
      <c r="D16" s="37" t="s">
        <v>140</v>
      </c>
      <c r="E16" s="38"/>
      <c r="F16" s="39"/>
      <c r="G16" s="40">
        <v>0</v>
      </c>
    </row>
    <row r="17" s="1" customFormat="1" ht="21.95" customHeight="1" spans="1:7">
      <c r="A17" s="31"/>
      <c r="B17" s="11"/>
      <c r="C17" s="11"/>
      <c r="D17" s="37" t="s">
        <v>141</v>
      </c>
      <c r="E17" s="38"/>
      <c r="F17" s="39"/>
      <c r="G17" s="41">
        <v>0</v>
      </c>
    </row>
    <row r="18" s="1" customFormat="1" ht="21.95" customHeight="1" spans="1:7">
      <c r="A18" s="31"/>
      <c r="B18" s="11"/>
      <c r="C18" s="11"/>
      <c r="D18" s="37" t="s">
        <v>142</v>
      </c>
      <c r="E18" s="38"/>
      <c r="F18" s="39"/>
      <c r="G18" s="40">
        <v>0</v>
      </c>
    </row>
    <row r="19" s="1" customFormat="1" ht="21.95" customHeight="1" spans="1:7">
      <c r="A19" s="31"/>
      <c r="B19" s="11"/>
      <c r="C19" s="11"/>
      <c r="D19" s="37" t="s">
        <v>143</v>
      </c>
      <c r="E19" s="38"/>
      <c r="F19" s="39"/>
      <c r="G19" s="40">
        <v>0</v>
      </c>
    </row>
    <row r="20" s="1" customFormat="1" ht="21.95" customHeight="1" spans="1:7">
      <c r="A20" s="31"/>
      <c r="B20" s="11"/>
      <c r="C20" s="11" t="s">
        <v>144</v>
      </c>
      <c r="D20" s="37" t="s">
        <v>145</v>
      </c>
      <c r="E20" s="38"/>
      <c r="F20" s="39"/>
      <c r="G20" s="42">
        <v>1</v>
      </c>
    </row>
    <row r="21" s="1" customFormat="1" ht="21.95" customHeight="1" spans="1:7">
      <c r="A21" s="31"/>
      <c r="B21" s="11"/>
      <c r="C21" s="11"/>
      <c r="D21" s="37" t="s">
        <v>146</v>
      </c>
      <c r="E21" s="38"/>
      <c r="F21" s="39"/>
      <c r="G21" s="42">
        <v>1</v>
      </c>
    </row>
    <row r="22" s="1" customFormat="1" ht="21.95" customHeight="1" spans="1:7">
      <c r="A22" s="31"/>
      <c r="B22" s="11"/>
      <c r="C22" s="11"/>
      <c r="D22" s="37" t="s">
        <v>147</v>
      </c>
      <c r="E22" s="38"/>
      <c r="F22" s="39"/>
      <c r="G22" s="41" t="s">
        <v>148</v>
      </c>
    </row>
    <row r="23" s="1" customFormat="1" ht="29" customHeight="1" spans="1:7">
      <c r="A23" s="31"/>
      <c r="B23" s="11"/>
      <c r="C23" s="11" t="s">
        <v>149</v>
      </c>
      <c r="D23" s="37" t="s">
        <v>150</v>
      </c>
      <c r="E23" s="38"/>
      <c r="F23" s="39"/>
      <c r="G23" s="42">
        <v>1</v>
      </c>
    </row>
    <row r="24" s="1" customFormat="1" ht="29" customHeight="1" spans="1:7">
      <c r="A24" s="31"/>
      <c r="B24" s="11"/>
      <c r="C24" s="11"/>
      <c r="D24" s="37" t="s">
        <v>151</v>
      </c>
      <c r="E24" s="38"/>
      <c r="F24" s="39"/>
      <c r="G24" s="42">
        <v>1</v>
      </c>
    </row>
    <row r="25" s="1" customFormat="1" ht="29" customHeight="1" spans="1:7">
      <c r="A25" s="31"/>
      <c r="B25" s="11"/>
      <c r="C25" s="11"/>
      <c r="D25" s="37" t="s">
        <v>152</v>
      </c>
      <c r="E25" s="38"/>
      <c r="F25" s="39"/>
      <c r="G25" s="41" t="s">
        <v>148</v>
      </c>
    </row>
    <row r="26" s="1" customFormat="1" ht="30" customHeight="1" spans="1:7">
      <c r="A26" s="31"/>
      <c r="B26" s="11"/>
      <c r="C26" s="11" t="s">
        <v>153</v>
      </c>
      <c r="D26" s="37" t="s">
        <v>154</v>
      </c>
      <c r="E26" s="38"/>
      <c r="F26" s="39"/>
      <c r="G26" s="43" t="s">
        <v>155</v>
      </c>
    </row>
    <row r="27" s="1" customFormat="1" ht="30" customHeight="1" spans="1:7">
      <c r="A27" s="31"/>
      <c r="B27" s="11"/>
      <c r="C27" s="11"/>
      <c r="D27" s="37" t="s">
        <v>156</v>
      </c>
      <c r="E27" s="38"/>
      <c r="F27" s="39"/>
      <c r="G27" s="43" t="s">
        <v>155</v>
      </c>
    </row>
    <row r="28" s="1" customFormat="1" ht="30" customHeight="1" spans="1:7">
      <c r="A28" s="31"/>
      <c r="B28" s="11"/>
      <c r="C28" s="11"/>
      <c r="D28" s="37" t="s">
        <v>157</v>
      </c>
      <c r="E28" s="38"/>
      <c r="F28" s="39"/>
      <c r="G28" s="41" t="s">
        <v>148</v>
      </c>
    </row>
    <row r="29" s="1" customFormat="1" spans="1:7">
      <c r="A29" s="31"/>
      <c r="B29" s="26" t="s">
        <v>158</v>
      </c>
      <c r="C29" s="26" t="s">
        <v>159</v>
      </c>
      <c r="D29" s="37" t="s">
        <v>160</v>
      </c>
      <c r="E29" s="38"/>
      <c r="F29" s="39"/>
      <c r="G29" s="44">
        <v>0.2</v>
      </c>
    </row>
    <row r="30" s="1" customFormat="1" ht="26" customHeight="1" spans="1:7">
      <c r="A30" s="31"/>
      <c r="B30" s="31"/>
      <c r="C30" s="31"/>
      <c r="D30" s="37" t="s">
        <v>161</v>
      </c>
      <c r="E30" s="38"/>
      <c r="F30" s="39"/>
      <c r="G30" s="44">
        <v>0.2</v>
      </c>
    </row>
    <row r="31" s="1" customFormat="1" spans="1:7">
      <c r="A31" s="31"/>
      <c r="B31" s="11" t="s">
        <v>162</v>
      </c>
      <c r="C31" s="26" t="s">
        <v>163</v>
      </c>
      <c r="D31" s="37" t="s">
        <v>164</v>
      </c>
      <c r="E31" s="38"/>
      <c r="F31" s="39"/>
      <c r="G31" s="45" t="s">
        <v>165</v>
      </c>
    </row>
    <row r="32" s="1" customFormat="1" spans="1:7">
      <c r="A32" s="31"/>
      <c r="B32" s="11"/>
      <c r="C32" s="31"/>
      <c r="D32" s="37" t="s">
        <v>166</v>
      </c>
      <c r="E32" s="38"/>
      <c r="F32" s="39"/>
      <c r="G32" s="45" t="s">
        <v>165</v>
      </c>
    </row>
    <row r="33" s="1" customFormat="1" spans="1:7">
      <c r="A33" s="33"/>
      <c r="B33" s="11"/>
      <c r="C33" s="33"/>
      <c r="D33" s="37" t="s">
        <v>167</v>
      </c>
      <c r="E33" s="38"/>
      <c r="F33" s="39"/>
      <c r="G33" s="45" t="s">
        <v>165</v>
      </c>
    </row>
  </sheetData>
  <mergeCells count="50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A8:B8"/>
    <mergeCell ref="C8:D8"/>
    <mergeCell ref="F8:G8"/>
    <mergeCell ref="D9:G9"/>
    <mergeCell ref="D10:G10"/>
    <mergeCell ref="D11:G11"/>
    <mergeCell ref="B12:G12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A13:A33"/>
    <mergeCell ref="B13:B14"/>
    <mergeCell ref="B15:B28"/>
    <mergeCell ref="B29:B30"/>
    <mergeCell ref="B31:B33"/>
    <mergeCell ref="C13:C14"/>
    <mergeCell ref="C15:C19"/>
    <mergeCell ref="C20:C22"/>
    <mergeCell ref="C23:C25"/>
    <mergeCell ref="C26:C28"/>
    <mergeCell ref="C29:C30"/>
    <mergeCell ref="C31:C33"/>
    <mergeCell ref="G13:G14"/>
    <mergeCell ref="A9:B11"/>
    <mergeCell ref="D13:F14"/>
  </mergeCells>
  <pageMargins left="0.75" right="0.75" top="1" bottom="1" header="0.511805555555556" footer="0.511805555555556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和田</vt:lpstr>
      <vt:lpstr>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赖司琦</dc:creator>
  <cp:lastModifiedBy>Administrator</cp:lastModifiedBy>
  <dcterms:created xsi:type="dcterms:W3CDTF">2015-10-30T02:36:00Z</dcterms:created>
  <cp:lastPrinted>2018-02-11T06:45:00Z</cp:lastPrinted>
  <dcterms:modified xsi:type="dcterms:W3CDTF">2020-03-13T02:39:35Z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